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ж-ф 08 (9)" sheetId="1" r:id="rId1"/>
    <sheet name="ж-ф 08 (8)" sheetId="2" r:id="rId2"/>
  </sheets>
  <definedNames>
    <definedName name="_xlnm._FilterDatabase" localSheetId="1" hidden="1">'ж-ф 08 (8)'!$A$1:$C$9</definedName>
    <definedName name="_xlnm._FilterDatabase" localSheetId="0" hidden="1">'ж-ф 08 (9)'!$A$1:$C$16</definedName>
    <definedName name="_xlnm.Print_Area" localSheetId="1">'ж-ф 08 (8)'!$A$2:$AS$23</definedName>
    <definedName name="_xlnm.Print_Area" localSheetId="0">'ж-ф 08 (9)'!$A$1:$BE$22</definedName>
  </definedNames>
  <calcPr fullCalcOnLoad="1"/>
</workbook>
</file>

<file path=xl/sharedStrings.xml><?xml version="1.0" encoding="utf-8"?>
<sst xmlns="http://schemas.openxmlformats.org/spreadsheetml/2006/main" count="231" uniqueCount="104">
  <si>
    <t>№</t>
  </si>
  <si>
    <t xml:space="preserve">Адрес дома </t>
  </si>
  <si>
    <t>Общая площадь,кв.м.</t>
  </si>
  <si>
    <t>Замена задвижки</t>
  </si>
  <si>
    <t>Ремонт кровли</t>
  </si>
  <si>
    <t>Промывка системы отопления</t>
  </si>
  <si>
    <t>Замена общедомовых трубопроводов ХГВС, ЦО и КНС на черную трубу в техэтажах, галереях, чердаках, подъездах и эл.узлах</t>
  </si>
  <si>
    <t>Замена трубопроводов КНС на ПВХ</t>
  </si>
  <si>
    <t>Квартал 62</t>
  </si>
  <si>
    <t>диаметр</t>
  </si>
  <si>
    <t>квартира</t>
  </si>
  <si>
    <t>Ленина 42</t>
  </si>
  <si>
    <t>Ленина 44</t>
  </si>
  <si>
    <t>Октябрьская 5</t>
  </si>
  <si>
    <t>Итого:</t>
  </si>
  <si>
    <t>Текущий ремонт</t>
  </si>
  <si>
    <t>АЗР</t>
  </si>
  <si>
    <t>Профилактический ремонт</t>
  </si>
  <si>
    <t>Обслуживание ОДПУ</t>
  </si>
  <si>
    <t>ВСЕГО</t>
  </si>
  <si>
    <t>январь</t>
  </si>
  <si>
    <t xml:space="preserve">ферваль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</si>
  <si>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</si>
  <si>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</si>
  <si>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</si>
  <si>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</si>
  <si>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</si>
  <si>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</si>
  <si>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</si>
  <si>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</si>
  <si>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</si>
  <si>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</si>
  <si>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год</t>
  </si>
  <si>
    <t>февраль</t>
  </si>
  <si>
    <t>Аварийно-заявочный ремонт включает:</t>
  </si>
  <si>
    <t>- круглосуточное аварийное прикрытие;</t>
  </si>
  <si>
    <t>- устранение течей системы ХГВС, КНС, отопления;</t>
  </si>
  <si>
    <t>- замена аварийных участков трубопровода ХГВС, КНС, отопления до 5 метров;</t>
  </si>
  <si>
    <t>- прочистка труб КНС;</t>
  </si>
  <si>
    <t>Профилактический ремонт:</t>
  </si>
  <si>
    <t>- поддержание нормального состояния инженерных реконструкций;</t>
  </si>
  <si>
    <t>- прочистка вентканалов, системы КНС;</t>
  </si>
  <si>
    <t>- мелкие плотницкие работы;</t>
  </si>
  <si>
    <t>Текущий ремонт: см. Приложение 1.</t>
  </si>
  <si>
    <t>Выполнение по санитарной очистке ООО "Вита-2" за 2011год.</t>
  </si>
  <si>
    <t>Уборка дворовой территории</t>
  </si>
  <si>
    <t>Уборка лестничной клетки</t>
  </si>
  <si>
    <t>Уборка мусоропровода</t>
  </si>
  <si>
    <t>Оформления тех. Поспартов МКД</t>
  </si>
  <si>
    <t>всего</t>
  </si>
  <si>
    <t>Побелка ограждения сан.точки</t>
  </si>
  <si>
    <t>Сброс снега с крыши</t>
  </si>
  <si>
    <t>под.</t>
  </si>
  <si>
    <t>Косметический ремонт подъезда</t>
  </si>
  <si>
    <t>подъезд</t>
  </si>
  <si>
    <t>Установка регистров</t>
  </si>
  <si>
    <t>Утепление вентканала</t>
  </si>
  <si>
    <t>Промывка центральной канализации</t>
  </si>
  <si>
    <t xml:space="preserve">Установка входных дверей </t>
  </si>
  <si>
    <t>Ревизия запорной арматуры с заменой</t>
  </si>
  <si>
    <t>Ревизия задвижек и грязевиков</t>
  </si>
  <si>
    <t>Ревизия вентилей д=15-50</t>
  </si>
  <si>
    <t>Ремонт кровли балкона</t>
  </si>
  <si>
    <t>Замена общедомовых вентилей и сборок в техэтажах, галереях, чердаках, подъездах и эл.узлах</t>
  </si>
  <si>
    <t>Замена труб отопления на ППРС</t>
  </si>
  <si>
    <t>Замена трубопроводов ХГВС  на ППРС</t>
  </si>
  <si>
    <t>Установка греющего кабеля</t>
  </si>
  <si>
    <t>Утепление трубопроводов ХГВС, КНС, отопления</t>
  </si>
  <si>
    <t>Генеральная уборка в подъездах</t>
  </si>
  <si>
    <t>Мытье окон, мытье фасада, уборка под домом</t>
  </si>
  <si>
    <t>Смена вентилей, сгонов, отводов</t>
  </si>
  <si>
    <t>Утепление межпанельных швов</t>
  </si>
  <si>
    <t>Устройство перилы на крыльцо</t>
  </si>
  <si>
    <t>кол-во, шт</t>
  </si>
  <si>
    <t>кол-во, м3</t>
  </si>
  <si>
    <t>м</t>
  </si>
  <si>
    <t>кол-во, м2</t>
  </si>
  <si>
    <t xml:space="preserve">диаметр </t>
  </si>
  <si>
    <t>кол-во, м</t>
  </si>
  <si>
    <t>пог. м.</t>
  </si>
  <si>
    <t>п.м</t>
  </si>
  <si>
    <t>Покраска наружного газотрубопровода</t>
  </si>
  <si>
    <t>Ревизия эл/узла</t>
  </si>
  <si>
    <t>Ремонт, утепление входных дверей</t>
  </si>
  <si>
    <t>Ремонт подъезда</t>
  </si>
  <si>
    <t>Установка маяков</t>
  </si>
  <si>
    <t>Выполнение по техническому обслуживанию ООО "Вита-2" за 2017 год</t>
  </si>
  <si>
    <t>д=40</t>
  </si>
  <si>
    <t>магистраль (хвс)</t>
  </si>
  <si>
    <t>да</t>
  </si>
  <si>
    <t>д=50 (гвс)</t>
  </si>
  <si>
    <t>д=25</t>
  </si>
  <si>
    <t>кв.26,30 (п/суш)</t>
  </si>
  <si>
    <t>кв.13</t>
  </si>
  <si>
    <t>Уборка и вывоз снега с придомовой территории</t>
  </si>
  <si>
    <t>д=89</t>
  </si>
  <si>
    <t>эт.1</t>
  </si>
  <si>
    <t>д=110</t>
  </si>
  <si>
    <t>п.2</t>
  </si>
  <si>
    <t>кв.18,22</t>
  </si>
  <si>
    <t>д=20</t>
  </si>
  <si>
    <t>п.1,2,3</t>
  </si>
  <si>
    <t>Ремонт ВДГО и ВКГО</t>
  </si>
  <si>
    <t>п.2,3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</si>
</sst>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* #,##0.00_);_(* \(#,##0.00\);_(* \-??_);_(@_)"/>
    <numFmt numFmtId="181" formatCode="\ * #,##0.00\ ;\ * \(#,##0.00\);\ * \-#\ ;@\ "/>
    <numFmt numFmtId="182" formatCode="_(* #,##0.00_);_(* \(#,##0.00\);_(* &quot;-&quot;??_);_(@_)"/>
  </numFmts>
  <fonts count="45"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b/>
      <i/>
      <sz val="10"/>
      <color indexed="17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9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5DFFF"/>
        <bgColor indexed="64"/>
      </patternFill>
    </fill>
    <fill>
      <patternFill patternType="solid">
        <fgColor rgb="FF57D3F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0" fontId="0" fillId="0" borderId="0" applyFill="0" applyBorder="0" applyAlignment="0" applyProtection="0"/>
    <xf numFmtId="169" fontId="0" fillId="0" borderId="0" applyFill="0" applyBorder="0" applyAlignment="0" applyProtection="0"/>
    <xf numFmtId="0" fontId="44" fillId="31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/>
    </xf>
    <xf numFmtId="180" fontId="1" fillId="0" borderId="10" xfId="58" applyFont="1" applyFill="1" applyBorder="1" applyAlignment="1" applyProtection="1">
      <alignment horizontal="center"/>
      <protection/>
    </xf>
    <xf numFmtId="180" fontId="6" fillId="0" borderId="10" xfId="58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>
      <alignment horizontal="center" vertical="center" wrapText="1"/>
    </xf>
    <xf numFmtId="180" fontId="5" fillId="0" borderId="10" xfId="58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81" fontId="1" fillId="33" borderId="10" xfId="58" applyNumberFormat="1" applyFont="1" applyFill="1" applyBorder="1" applyAlignment="1" applyProtection="1">
      <alignment horizontal="center"/>
      <protection/>
    </xf>
    <xf numFmtId="180" fontId="6" fillId="33" borderId="10" xfId="58" applyFont="1" applyFill="1" applyBorder="1" applyAlignment="1" applyProtection="1">
      <alignment horizontal="center"/>
      <protection/>
    </xf>
    <xf numFmtId="181" fontId="1" fillId="33" borderId="10" xfId="58" applyNumberFormat="1" applyFont="1" applyFill="1" applyBorder="1" applyAlignment="1">
      <alignment/>
    </xf>
    <xf numFmtId="180" fontId="1" fillId="33" borderId="10" xfId="58" applyFont="1" applyFill="1" applyBorder="1" applyAlignment="1" applyProtection="1">
      <alignment horizontal="center"/>
      <protection/>
    </xf>
    <xf numFmtId="181" fontId="1" fillId="33" borderId="10" xfId="58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" fillId="34" borderId="36" xfId="0" applyFont="1" applyFill="1" applyBorder="1" applyAlignment="1">
      <alignment horizontal="center" vertical="center" wrapText="1"/>
    </xf>
    <xf numFmtId="0" fontId="1" fillId="34" borderId="36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wrapText="1"/>
    </xf>
    <xf numFmtId="0" fontId="1" fillId="34" borderId="36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 vertical="center" wrapText="1"/>
    </xf>
    <xf numFmtId="0" fontId="1" fillId="35" borderId="36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vertical="center" wrapText="1"/>
    </xf>
    <xf numFmtId="0" fontId="0" fillId="35" borderId="36" xfId="0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 wrapText="1"/>
    </xf>
    <xf numFmtId="0" fontId="1" fillId="34" borderId="37" xfId="0" applyFont="1" applyFill="1" applyBorder="1" applyAlignment="1">
      <alignment horizontal="center" vertical="center" wrapText="1"/>
    </xf>
    <xf numFmtId="0" fontId="1" fillId="34" borderId="37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1" fillId="34" borderId="37" xfId="0" applyFont="1" applyFill="1" applyBorder="1" applyAlignment="1">
      <alignment vertical="center" wrapText="1"/>
    </xf>
    <xf numFmtId="0" fontId="1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/>
    </xf>
    <xf numFmtId="0" fontId="1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1" fillId="35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/>
    </xf>
    <xf numFmtId="0" fontId="1" fillId="36" borderId="38" xfId="0" applyFont="1" applyFill="1" applyBorder="1" applyAlignment="1">
      <alignment horizontal="center" vertical="center" wrapText="1"/>
    </xf>
    <xf numFmtId="0" fontId="1" fillId="36" borderId="38" xfId="0" applyFont="1" applyFill="1" applyBorder="1" applyAlignment="1">
      <alignment horizontal="center" vertical="center"/>
    </xf>
    <xf numFmtId="0" fontId="0" fillId="36" borderId="38" xfId="0" applyFill="1" applyBorder="1" applyAlignment="1">
      <alignment horizontal="center"/>
    </xf>
    <xf numFmtId="0" fontId="1" fillId="36" borderId="38" xfId="0" applyFont="1" applyFill="1" applyBorder="1" applyAlignment="1">
      <alignment horizontal="center" wrapText="1"/>
    </xf>
    <xf numFmtId="0" fontId="1" fillId="36" borderId="38" xfId="0" applyFont="1" applyFill="1" applyBorder="1" applyAlignment="1">
      <alignment horizontal="center"/>
    </xf>
    <xf numFmtId="0" fontId="1" fillId="36" borderId="36" xfId="0" applyFont="1" applyFill="1" applyBorder="1" applyAlignment="1">
      <alignment horizontal="center" vertical="center" wrapText="1"/>
    </xf>
    <xf numFmtId="0" fontId="1" fillId="36" borderId="36" xfId="0" applyFont="1" applyFill="1" applyBorder="1" applyAlignment="1">
      <alignment horizontal="center" vertical="center"/>
    </xf>
    <xf numFmtId="0" fontId="0" fillId="36" borderId="36" xfId="0" applyFill="1" applyBorder="1" applyAlignment="1">
      <alignment horizontal="center"/>
    </xf>
    <xf numFmtId="0" fontId="1" fillId="36" borderId="36" xfId="0" applyFont="1" applyFill="1" applyBorder="1" applyAlignment="1">
      <alignment horizontal="center" wrapText="1"/>
    </xf>
    <xf numFmtId="0" fontId="1" fillId="36" borderId="36" xfId="0" applyFont="1" applyFill="1" applyBorder="1" applyAlignment="1">
      <alignment horizontal="center"/>
    </xf>
    <xf numFmtId="0" fontId="1" fillId="37" borderId="36" xfId="0" applyFont="1" applyFill="1" applyBorder="1" applyAlignment="1">
      <alignment horizontal="center" vertical="center" wrapText="1"/>
    </xf>
    <xf numFmtId="0" fontId="1" fillId="37" borderId="36" xfId="0" applyFont="1" applyFill="1" applyBorder="1" applyAlignment="1">
      <alignment horizontal="center" vertical="center"/>
    </xf>
    <xf numFmtId="0" fontId="1" fillId="37" borderId="36" xfId="0" applyFont="1" applyFill="1" applyBorder="1" applyAlignment="1">
      <alignment horizontal="center"/>
    </xf>
    <xf numFmtId="0" fontId="1" fillId="37" borderId="36" xfId="0" applyFont="1" applyFill="1" applyBorder="1" applyAlignment="1">
      <alignment horizontal="center" wrapText="1"/>
    </xf>
    <xf numFmtId="0" fontId="0" fillId="37" borderId="36" xfId="0" applyFill="1" applyBorder="1" applyAlignment="1">
      <alignment horizontal="center"/>
    </xf>
    <xf numFmtId="0" fontId="5" fillId="0" borderId="39" xfId="0" applyFont="1" applyFill="1" applyBorder="1" applyAlignment="1">
      <alignment horizontal="center" vertical="center" wrapText="1"/>
    </xf>
    <xf numFmtId="0" fontId="1" fillId="36" borderId="38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center" vertical="center" wrapText="1"/>
    </xf>
    <xf numFmtId="0" fontId="1" fillId="35" borderId="41" xfId="0" applyFont="1" applyFill="1" applyBorder="1" applyAlignment="1">
      <alignment horizontal="center" vertical="center" wrapText="1"/>
    </xf>
    <xf numFmtId="0" fontId="1" fillId="35" borderId="38" xfId="0" applyFont="1" applyFill="1" applyBorder="1" applyAlignment="1">
      <alignment horizontal="center" vertical="center" wrapText="1"/>
    </xf>
    <xf numFmtId="0" fontId="1" fillId="37" borderId="37" xfId="0" applyFont="1" applyFill="1" applyBorder="1" applyAlignment="1">
      <alignment horizontal="center" vertical="center" wrapText="1"/>
    </xf>
    <xf numFmtId="0" fontId="1" fillId="37" borderId="41" xfId="0" applyFont="1" applyFill="1" applyBorder="1" applyAlignment="1">
      <alignment horizontal="center" vertical="center" wrapText="1"/>
    </xf>
    <xf numFmtId="0" fontId="1" fillId="36" borderId="41" xfId="0" applyFont="1" applyFill="1" applyBorder="1" applyAlignment="1">
      <alignment horizontal="center" vertical="center" wrapText="1"/>
    </xf>
    <xf numFmtId="0" fontId="1" fillId="36" borderId="38" xfId="0" applyFont="1" applyFill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center" vertical="center" wrapText="1"/>
    </xf>
    <xf numFmtId="180" fontId="1" fillId="33" borderId="10" xfId="58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1" fillId="36" borderId="42" xfId="0" applyFont="1" applyFill="1" applyBorder="1" applyAlignment="1">
      <alignment horizontal="center" vertical="center" wrapText="1"/>
    </xf>
    <xf numFmtId="0" fontId="1" fillId="36" borderId="41" xfId="0" applyFont="1" applyFill="1" applyBorder="1" applyAlignment="1">
      <alignment horizontal="center" vertical="center" wrapText="1"/>
    </xf>
    <xf numFmtId="0" fontId="1" fillId="36" borderId="38" xfId="0" applyFont="1" applyFill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center"/>
    </xf>
    <xf numFmtId="0" fontId="1" fillId="35" borderId="41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/>
    </xf>
    <xf numFmtId="0" fontId="1" fillId="37" borderId="37" xfId="0" applyFont="1" applyFill="1" applyBorder="1" applyAlignment="1">
      <alignment horizontal="center" vertical="center"/>
    </xf>
    <xf numFmtId="0" fontId="1" fillId="37" borderId="41" xfId="0" applyFont="1" applyFill="1" applyBorder="1" applyAlignment="1">
      <alignment horizontal="center" vertical="center"/>
    </xf>
    <xf numFmtId="0" fontId="1" fillId="37" borderId="38" xfId="0" applyFont="1" applyFill="1" applyBorder="1" applyAlignment="1">
      <alignment horizontal="center" vertical="center"/>
    </xf>
    <xf numFmtId="0" fontId="1" fillId="35" borderId="37" xfId="0" applyFont="1" applyFill="1" applyBorder="1" applyAlignment="1">
      <alignment horizontal="center" vertical="center" wrapText="1"/>
    </xf>
    <xf numFmtId="0" fontId="1" fillId="35" borderId="41" xfId="0" applyFont="1" applyFill="1" applyBorder="1" applyAlignment="1">
      <alignment horizontal="center" vertical="center" wrapText="1"/>
    </xf>
    <xf numFmtId="0" fontId="1" fillId="35" borderId="38" xfId="0" applyFont="1" applyFill="1" applyBorder="1" applyAlignment="1">
      <alignment horizontal="center" vertical="center" wrapText="1"/>
    </xf>
    <xf numFmtId="0" fontId="1" fillId="37" borderId="37" xfId="0" applyFont="1" applyFill="1" applyBorder="1" applyAlignment="1">
      <alignment horizontal="center" vertical="center" wrapText="1"/>
    </xf>
    <xf numFmtId="0" fontId="1" fillId="37" borderId="41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36" borderId="44" xfId="0" applyFont="1" applyFill="1" applyBorder="1" applyAlignment="1">
      <alignment horizontal="center" vertical="center" wrapText="1"/>
    </xf>
    <xf numFmtId="0" fontId="1" fillId="36" borderId="45" xfId="0" applyFont="1" applyFill="1" applyBorder="1" applyAlignment="1">
      <alignment horizontal="center" vertical="center" wrapText="1"/>
    </xf>
    <xf numFmtId="0" fontId="1" fillId="36" borderId="46" xfId="0" applyFont="1" applyFill="1" applyBorder="1" applyAlignment="1">
      <alignment horizontal="center" vertical="center" wrapText="1"/>
    </xf>
    <xf numFmtId="0" fontId="1" fillId="36" borderId="47" xfId="0" applyFont="1" applyFill="1" applyBorder="1" applyAlignment="1">
      <alignment horizontal="center" vertical="center" wrapText="1"/>
    </xf>
    <xf numFmtId="0" fontId="1" fillId="36" borderId="48" xfId="0" applyFont="1" applyFill="1" applyBorder="1" applyAlignment="1">
      <alignment horizontal="center" vertical="center" wrapText="1"/>
    </xf>
    <xf numFmtId="0" fontId="1" fillId="36" borderId="49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37" borderId="38" xfId="0" applyFont="1" applyFill="1" applyBorder="1" applyAlignment="1">
      <alignment horizontal="center" vertical="center" wrapText="1"/>
    </xf>
    <xf numFmtId="0" fontId="1" fillId="37" borderId="45" xfId="0" applyFont="1" applyFill="1" applyBorder="1" applyAlignment="1">
      <alignment horizontal="center" vertical="center" wrapText="1"/>
    </xf>
    <xf numFmtId="0" fontId="1" fillId="37" borderId="47" xfId="0" applyFont="1" applyFill="1" applyBorder="1" applyAlignment="1">
      <alignment horizontal="center" vertical="center" wrapText="1"/>
    </xf>
    <xf numFmtId="0" fontId="1" fillId="37" borderId="49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Z27"/>
  <sheetViews>
    <sheetView tabSelected="1" zoomScale="60" zoomScaleNormal="60" zoomScalePageLayoutView="0" workbookViewId="0" topLeftCell="A1">
      <pane xSplit="3" ySplit="5" topLeftCell="D6" activePane="bottomRight" state="frozen"/>
      <selection pane="topLeft" activeCell="A1" sqref="A1"/>
      <selection pane="topRight" activeCell="Z1" sqref="Z1"/>
      <selection pane="bottomLeft" activeCell="A6" sqref="A6"/>
      <selection pane="bottomRight" activeCell="BL24" sqref="BL24"/>
    </sheetView>
  </sheetViews>
  <sheetFormatPr defaultColWidth="9.140625" defaultRowHeight="12.75"/>
  <cols>
    <col min="1" max="1" width="4.421875" style="1" customWidth="1"/>
    <col min="2" max="2" width="19.7109375" style="1" customWidth="1"/>
    <col min="3" max="3" width="9.140625" style="1" customWidth="1"/>
    <col min="4" max="4" width="7.7109375" style="1" hidden="1" customWidth="1"/>
    <col min="5" max="5" width="7.140625" style="1" hidden="1" customWidth="1"/>
    <col min="6" max="6" width="7.57421875" style="1" hidden="1" customWidth="1"/>
    <col min="7" max="7" width="7.7109375" style="1" customWidth="1"/>
    <col min="8" max="8" width="7.00390625" style="1" customWidth="1"/>
    <col min="9" max="9" width="6.8515625" style="32" hidden="1" customWidth="1"/>
    <col min="10" max="10" width="8.00390625" style="43" hidden="1" customWidth="1"/>
    <col min="11" max="11" width="11.28125" style="1" hidden="1" customWidth="1"/>
    <col min="12" max="12" width="9.57421875" style="1" customWidth="1"/>
    <col min="13" max="13" width="12.00390625" style="1" hidden="1" customWidth="1"/>
    <col min="14" max="15" width="9.421875" style="1" customWidth="1"/>
    <col min="16" max="17" width="9.421875" style="1" hidden="1" customWidth="1"/>
    <col min="18" max="18" width="9.421875" style="1" customWidth="1"/>
    <col min="19" max="21" width="8.7109375" style="1" hidden="1" customWidth="1"/>
    <col min="22" max="22" width="8.140625" style="1" hidden="1" customWidth="1"/>
    <col min="23" max="23" width="9.421875" style="1" hidden="1" customWidth="1"/>
    <col min="24" max="24" width="8.140625" style="1" hidden="1" customWidth="1"/>
    <col min="25" max="25" width="9.421875" style="1" hidden="1" customWidth="1"/>
    <col min="26" max="26" width="9.8515625" style="1" customWidth="1"/>
    <col min="27" max="27" width="7.421875" style="1" customWidth="1"/>
    <col min="28" max="28" width="9.00390625" style="1" customWidth="1"/>
    <col min="29" max="29" width="9.140625" style="2" hidden="1" customWidth="1"/>
    <col min="30" max="30" width="7.7109375" style="2" hidden="1" customWidth="1"/>
    <col min="31" max="31" width="8.28125" style="1" customWidth="1"/>
    <col min="32" max="32" width="7.7109375" style="1" customWidth="1"/>
    <col min="33" max="33" width="8.8515625" style="1" customWidth="1"/>
    <col min="34" max="34" width="8.140625" style="1" customWidth="1"/>
    <col min="35" max="35" width="7.421875" style="1" customWidth="1"/>
    <col min="36" max="36" width="8.7109375" style="1" customWidth="1"/>
    <col min="37" max="37" width="7.7109375" style="3" customWidth="1"/>
    <col min="38" max="38" width="7.00390625" style="1" customWidth="1"/>
    <col min="39" max="39" width="8.28125" style="1" customWidth="1"/>
    <col min="40" max="40" width="0" style="2" hidden="1" customWidth="1"/>
    <col min="41" max="41" width="6.7109375" style="2" hidden="1" customWidth="1"/>
    <col min="42" max="44" width="13.421875" style="1" hidden="1" customWidth="1"/>
    <col min="45" max="45" width="13.421875" style="1" customWidth="1"/>
    <col min="46" max="46" width="9.140625" style="2" hidden="1" customWidth="1"/>
    <col min="47" max="47" width="7.7109375" style="1" hidden="1" customWidth="1"/>
    <col min="48" max="48" width="7.57421875" style="1" hidden="1" customWidth="1"/>
    <col min="49" max="50" width="9.421875" style="1" hidden="1" customWidth="1"/>
    <col min="51" max="51" width="9.421875" style="1" customWidth="1"/>
    <col min="52" max="52" width="9.421875" style="1" hidden="1" customWidth="1"/>
    <col min="53" max="53" width="10.28125" style="1" hidden="1" customWidth="1"/>
    <col min="54" max="54" width="9.140625" style="2" hidden="1" customWidth="1"/>
    <col min="55" max="55" width="9.140625" style="2" customWidth="1"/>
    <col min="56" max="56" width="5.8515625" style="44" hidden="1" customWidth="1"/>
    <col min="57" max="57" width="6.28125" style="8" hidden="1" customWidth="1"/>
    <col min="58" max="58" width="9.140625" style="32" customWidth="1"/>
    <col min="59" max="16384" width="9.140625" style="2" customWidth="1"/>
  </cols>
  <sheetData>
    <row r="1" spans="1:53" ht="15" customHeight="1">
      <c r="A1" s="3"/>
      <c r="B1" s="4"/>
      <c r="C1" s="4"/>
      <c r="D1" s="4"/>
      <c r="E1" s="4"/>
      <c r="F1" s="4"/>
      <c r="G1" s="4"/>
      <c r="H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4"/>
      <c r="AF1" s="4"/>
      <c r="AG1" s="4"/>
      <c r="AH1" s="4"/>
      <c r="AI1" s="4"/>
      <c r="AJ1" s="4"/>
      <c r="AK1" s="4"/>
      <c r="AL1" s="4"/>
      <c r="AM1" s="4"/>
      <c r="AP1" s="4"/>
      <c r="AQ1" s="4"/>
      <c r="AR1" s="4"/>
      <c r="AS1" s="4"/>
      <c r="AU1" s="4"/>
      <c r="AV1" s="4"/>
      <c r="AW1" s="4"/>
      <c r="AX1" s="4"/>
      <c r="AY1" s="4"/>
      <c r="AZ1" s="4"/>
      <c r="BA1" s="4"/>
    </row>
    <row r="2" spans="1:53" ht="15" customHeight="1">
      <c r="A2" s="153"/>
      <c r="B2" s="153"/>
      <c r="C2" s="153"/>
      <c r="D2" s="40"/>
      <c r="E2" s="40"/>
      <c r="F2" s="40"/>
      <c r="G2" s="4"/>
      <c r="H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E2" s="4"/>
      <c r="AF2" s="4"/>
      <c r="AG2" s="4"/>
      <c r="AH2" s="4"/>
      <c r="AI2" s="4"/>
      <c r="AJ2" s="4"/>
      <c r="AK2" s="4"/>
      <c r="AL2" s="4"/>
      <c r="AM2" s="4"/>
      <c r="AP2" s="4"/>
      <c r="AQ2" s="4"/>
      <c r="AR2" s="4"/>
      <c r="AS2" s="4"/>
      <c r="AU2" s="4"/>
      <c r="AV2" s="4"/>
      <c r="AW2" s="4"/>
      <c r="AX2" s="4"/>
      <c r="AY2" s="4"/>
      <c r="AZ2" s="4"/>
      <c r="BA2" s="4"/>
    </row>
    <row r="3" spans="1:53" ht="12.75" customHeight="1" thickBot="1">
      <c r="A3" s="154"/>
      <c r="B3" s="154"/>
      <c r="C3" s="154"/>
      <c r="D3" s="41"/>
      <c r="E3" s="41"/>
      <c r="F3" s="41"/>
      <c r="G3" s="4"/>
      <c r="H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E3" s="4"/>
      <c r="AF3" s="4"/>
      <c r="AG3" s="4"/>
      <c r="AH3" s="4"/>
      <c r="AI3" s="4"/>
      <c r="AJ3" s="4"/>
      <c r="AK3" s="4"/>
      <c r="AL3" s="4"/>
      <c r="AM3" s="4"/>
      <c r="AP3" s="4"/>
      <c r="AQ3" s="4"/>
      <c r="AR3" s="4"/>
      <c r="AS3" s="4"/>
      <c r="AU3" s="4"/>
      <c r="AV3" s="4"/>
      <c r="AW3" s="4"/>
      <c r="AX3" s="4"/>
      <c r="AY3" s="4"/>
      <c r="AZ3" s="4"/>
      <c r="BA3" s="4"/>
    </row>
    <row r="4" spans="1:57" ht="68.25" customHeight="1">
      <c r="A4" s="28" t="s">
        <v>0</v>
      </c>
      <c r="B4" s="30" t="s">
        <v>1</v>
      </c>
      <c r="C4" s="28" t="s">
        <v>2</v>
      </c>
      <c r="D4" s="144" t="s">
        <v>55</v>
      </c>
      <c r="E4" s="148"/>
      <c r="F4" s="145"/>
      <c r="G4" s="144" t="s">
        <v>3</v>
      </c>
      <c r="H4" s="145"/>
      <c r="I4" s="146" t="s">
        <v>56</v>
      </c>
      <c r="J4" s="147"/>
      <c r="K4" s="60" t="s">
        <v>53</v>
      </c>
      <c r="L4" s="65" t="s">
        <v>5</v>
      </c>
      <c r="M4" s="66" t="s">
        <v>57</v>
      </c>
      <c r="N4" s="144" t="s">
        <v>58</v>
      </c>
      <c r="O4" s="145"/>
      <c r="P4" s="144" t="s">
        <v>83</v>
      </c>
      <c r="Q4" s="145"/>
      <c r="R4" s="68" t="s">
        <v>82</v>
      </c>
      <c r="S4" s="72" t="s">
        <v>59</v>
      </c>
      <c r="T4" s="72" t="s">
        <v>60</v>
      </c>
      <c r="U4" s="72" t="s">
        <v>61</v>
      </c>
      <c r="V4" s="144" t="s">
        <v>4</v>
      </c>
      <c r="W4" s="145"/>
      <c r="X4" s="144" t="s">
        <v>62</v>
      </c>
      <c r="Y4" s="145"/>
      <c r="Z4" s="144" t="s">
        <v>6</v>
      </c>
      <c r="AA4" s="148"/>
      <c r="AB4" s="145"/>
      <c r="AC4" s="144" t="s">
        <v>63</v>
      </c>
      <c r="AD4" s="145"/>
      <c r="AE4" s="144" t="s">
        <v>64</v>
      </c>
      <c r="AF4" s="148"/>
      <c r="AG4" s="145"/>
      <c r="AH4" s="144" t="s">
        <v>65</v>
      </c>
      <c r="AI4" s="148"/>
      <c r="AJ4" s="145"/>
      <c r="AK4" s="144" t="s">
        <v>7</v>
      </c>
      <c r="AL4" s="148"/>
      <c r="AM4" s="145"/>
      <c r="AN4" s="146" t="s">
        <v>66</v>
      </c>
      <c r="AO4" s="147"/>
      <c r="AP4" s="72" t="s">
        <v>67</v>
      </c>
      <c r="AQ4" s="72" t="s">
        <v>68</v>
      </c>
      <c r="AR4" s="72" t="s">
        <v>69</v>
      </c>
      <c r="AS4" s="72" t="s">
        <v>94</v>
      </c>
      <c r="AT4" s="75" t="s">
        <v>51</v>
      </c>
      <c r="AU4" s="144" t="s">
        <v>70</v>
      </c>
      <c r="AV4" s="145"/>
      <c r="AW4" s="144" t="s">
        <v>71</v>
      </c>
      <c r="AX4" s="145"/>
      <c r="AY4" s="60" t="s">
        <v>102</v>
      </c>
      <c r="AZ4" s="71" t="s">
        <v>81</v>
      </c>
      <c r="BA4" s="27" t="s">
        <v>84</v>
      </c>
      <c r="BB4" s="115" t="s">
        <v>50</v>
      </c>
      <c r="BC4" s="75" t="s">
        <v>85</v>
      </c>
      <c r="BD4" s="176" t="s">
        <v>72</v>
      </c>
      <c r="BE4" s="147"/>
    </row>
    <row r="5" spans="1:130" ht="21.75" customHeight="1" thickBot="1">
      <c r="A5" s="29"/>
      <c r="B5" s="31" t="s">
        <v>8</v>
      </c>
      <c r="C5" s="29"/>
      <c r="D5" s="61" t="s">
        <v>9</v>
      </c>
      <c r="E5" s="62" t="s">
        <v>73</v>
      </c>
      <c r="F5" s="67" t="s">
        <v>54</v>
      </c>
      <c r="G5" s="61" t="s">
        <v>9</v>
      </c>
      <c r="H5" s="67" t="s">
        <v>73</v>
      </c>
      <c r="I5" s="70" t="s">
        <v>74</v>
      </c>
      <c r="J5" s="63" t="s">
        <v>10</v>
      </c>
      <c r="K5" s="69" t="s">
        <v>54</v>
      </c>
      <c r="L5" s="61"/>
      <c r="M5" s="67" t="s">
        <v>75</v>
      </c>
      <c r="N5" s="61" t="s">
        <v>73</v>
      </c>
      <c r="O5" s="67" t="s">
        <v>54</v>
      </c>
      <c r="P5" s="61" t="s">
        <v>73</v>
      </c>
      <c r="Q5" s="67" t="s">
        <v>54</v>
      </c>
      <c r="R5" s="113"/>
      <c r="S5" s="73" t="s">
        <v>73</v>
      </c>
      <c r="T5" s="73" t="s">
        <v>73</v>
      </c>
      <c r="U5" s="73" t="s">
        <v>73</v>
      </c>
      <c r="V5" s="61" t="s">
        <v>76</v>
      </c>
      <c r="W5" s="67" t="s">
        <v>10</v>
      </c>
      <c r="X5" s="61" t="s">
        <v>76</v>
      </c>
      <c r="Y5" s="67" t="s">
        <v>10</v>
      </c>
      <c r="Z5" s="61" t="s">
        <v>77</v>
      </c>
      <c r="AA5" s="62" t="s">
        <v>78</v>
      </c>
      <c r="AB5" s="67" t="s">
        <v>54</v>
      </c>
      <c r="AC5" s="61" t="s">
        <v>77</v>
      </c>
      <c r="AD5" s="67" t="s">
        <v>73</v>
      </c>
      <c r="AE5" s="61" t="s">
        <v>9</v>
      </c>
      <c r="AF5" s="62" t="s">
        <v>78</v>
      </c>
      <c r="AG5" s="67" t="s">
        <v>10</v>
      </c>
      <c r="AH5" s="61" t="s">
        <v>77</v>
      </c>
      <c r="AI5" s="62" t="s">
        <v>78</v>
      </c>
      <c r="AJ5" s="67" t="s">
        <v>10</v>
      </c>
      <c r="AK5" s="61" t="s">
        <v>77</v>
      </c>
      <c r="AL5" s="62" t="s">
        <v>78</v>
      </c>
      <c r="AM5" s="67" t="s">
        <v>10</v>
      </c>
      <c r="AN5" s="61" t="s">
        <v>10</v>
      </c>
      <c r="AO5" s="74" t="s">
        <v>78</v>
      </c>
      <c r="AP5" s="73" t="s">
        <v>74</v>
      </c>
      <c r="AQ5" s="73"/>
      <c r="AR5" s="73"/>
      <c r="AS5" s="73" t="s">
        <v>74</v>
      </c>
      <c r="AT5" s="76"/>
      <c r="AU5" s="61" t="s">
        <v>9</v>
      </c>
      <c r="AV5" s="67" t="s">
        <v>73</v>
      </c>
      <c r="AW5" s="61" t="s">
        <v>79</v>
      </c>
      <c r="AX5" s="67" t="s">
        <v>10</v>
      </c>
      <c r="AY5" s="69"/>
      <c r="AZ5" s="64"/>
      <c r="BA5" s="62" t="s">
        <v>54</v>
      </c>
      <c r="BB5" s="175"/>
      <c r="BC5" s="73" t="s">
        <v>54</v>
      </c>
      <c r="BD5" s="177" t="s">
        <v>80</v>
      </c>
      <c r="BE5" s="63" t="s">
        <v>52</v>
      </c>
      <c r="BF5" s="92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</row>
    <row r="6" spans="1:130" s="6" customFormat="1" ht="22.5" customHeight="1">
      <c r="A6" s="155">
        <v>1</v>
      </c>
      <c r="B6" s="157" t="s">
        <v>11</v>
      </c>
      <c r="C6" s="159">
        <v>1757.1</v>
      </c>
      <c r="D6" s="98"/>
      <c r="E6" s="98"/>
      <c r="F6" s="98"/>
      <c r="G6" s="98" t="s">
        <v>90</v>
      </c>
      <c r="H6" s="98">
        <v>1</v>
      </c>
      <c r="I6" s="98"/>
      <c r="J6" s="99"/>
      <c r="K6" s="98"/>
      <c r="L6" s="128" t="s">
        <v>89</v>
      </c>
      <c r="M6" s="128"/>
      <c r="N6" s="98"/>
      <c r="O6" s="98"/>
      <c r="P6" s="98"/>
      <c r="Q6" s="98"/>
      <c r="R6" s="128" t="s">
        <v>89</v>
      </c>
      <c r="S6" s="98"/>
      <c r="T6" s="98"/>
      <c r="U6" s="98"/>
      <c r="V6" s="98"/>
      <c r="W6" s="98"/>
      <c r="X6" s="98"/>
      <c r="Y6" s="98"/>
      <c r="Z6" s="98"/>
      <c r="AA6" s="98"/>
      <c r="AB6" s="98"/>
      <c r="AC6" s="100"/>
      <c r="AD6" s="100"/>
      <c r="AE6" s="98"/>
      <c r="AF6" s="98"/>
      <c r="AG6" s="98"/>
      <c r="AH6" s="98" t="s">
        <v>87</v>
      </c>
      <c r="AI6" s="98">
        <v>40</v>
      </c>
      <c r="AJ6" s="98" t="s">
        <v>88</v>
      </c>
      <c r="AK6" s="98" t="s">
        <v>97</v>
      </c>
      <c r="AL6" s="98">
        <v>13</v>
      </c>
      <c r="AM6" s="98" t="s">
        <v>98</v>
      </c>
      <c r="AN6" s="100"/>
      <c r="AO6" s="100"/>
      <c r="AP6" s="128"/>
      <c r="AQ6" s="128"/>
      <c r="AR6" s="128"/>
      <c r="AS6" s="128">
        <v>7</v>
      </c>
      <c r="AT6" s="128"/>
      <c r="AU6" s="98"/>
      <c r="AV6" s="98"/>
      <c r="AW6" s="98"/>
      <c r="AX6" s="98"/>
      <c r="AY6" s="122"/>
      <c r="AZ6" s="128"/>
      <c r="BA6" s="98"/>
      <c r="BB6" s="100"/>
      <c r="BC6" s="114" t="s">
        <v>103</v>
      </c>
      <c r="BD6" s="101"/>
      <c r="BE6" s="102"/>
      <c r="BF6" s="94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</row>
    <row r="7" spans="1:130" s="6" customFormat="1" ht="21.75" customHeight="1">
      <c r="A7" s="155"/>
      <c r="B7" s="157"/>
      <c r="C7" s="159"/>
      <c r="D7" s="103"/>
      <c r="E7" s="103"/>
      <c r="F7" s="103"/>
      <c r="G7" s="103"/>
      <c r="H7" s="103"/>
      <c r="I7" s="103"/>
      <c r="J7" s="104"/>
      <c r="K7" s="103"/>
      <c r="L7" s="129"/>
      <c r="M7" s="129"/>
      <c r="N7" s="103"/>
      <c r="O7" s="103"/>
      <c r="P7" s="103"/>
      <c r="Q7" s="103"/>
      <c r="R7" s="129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5"/>
      <c r="AD7" s="105"/>
      <c r="AE7" s="103"/>
      <c r="AF7" s="103"/>
      <c r="AG7" s="103"/>
      <c r="AH7" s="103"/>
      <c r="AI7" s="103"/>
      <c r="AJ7" s="103"/>
      <c r="AK7" s="103"/>
      <c r="AL7" s="103"/>
      <c r="AM7" s="103"/>
      <c r="AN7" s="105"/>
      <c r="AO7" s="105"/>
      <c r="AP7" s="129"/>
      <c r="AQ7" s="129"/>
      <c r="AR7" s="129"/>
      <c r="AS7" s="129"/>
      <c r="AT7" s="129"/>
      <c r="AU7" s="103"/>
      <c r="AV7" s="103"/>
      <c r="AW7" s="103"/>
      <c r="AX7" s="103"/>
      <c r="AY7" s="122"/>
      <c r="AZ7" s="129"/>
      <c r="BA7" s="103"/>
      <c r="BB7" s="105"/>
      <c r="BC7" s="103"/>
      <c r="BD7" s="106"/>
      <c r="BE7" s="107"/>
      <c r="BF7" s="94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</row>
    <row r="8" spans="1:130" s="6" customFormat="1" ht="21.75" customHeight="1">
      <c r="A8" s="156"/>
      <c r="B8" s="158"/>
      <c r="C8" s="160"/>
      <c r="D8" s="103"/>
      <c r="E8" s="103"/>
      <c r="F8" s="103"/>
      <c r="G8" s="103"/>
      <c r="H8" s="103"/>
      <c r="I8" s="103"/>
      <c r="J8" s="104"/>
      <c r="K8" s="103"/>
      <c r="L8" s="129"/>
      <c r="M8" s="129"/>
      <c r="N8" s="103"/>
      <c r="O8" s="103"/>
      <c r="P8" s="103"/>
      <c r="Q8" s="103"/>
      <c r="R8" s="130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5"/>
      <c r="AD8" s="105"/>
      <c r="AE8" s="103"/>
      <c r="AF8" s="103"/>
      <c r="AG8" s="103"/>
      <c r="AH8" s="103"/>
      <c r="AI8" s="103"/>
      <c r="AJ8" s="103"/>
      <c r="AK8" s="103"/>
      <c r="AL8" s="103"/>
      <c r="AM8" s="103"/>
      <c r="AN8" s="105"/>
      <c r="AO8" s="105"/>
      <c r="AP8" s="129"/>
      <c r="AQ8" s="129"/>
      <c r="AR8" s="129"/>
      <c r="AS8" s="130"/>
      <c r="AT8" s="130"/>
      <c r="AU8" s="103"/>
      <c r="AV8" s="103"/>
      <c r="AW8" s="103"/>
      <c r="AX8" s="103"/>
      <c r="AY8" s="123"/>
      <c r="AZ8" s="130"/>
      <c r="BA8" s="103"/>
      <c r="BB8" s="105"/>
      <c r="BC8" s="103"/>
      <c r="BD8" s="106"/>
      <c r="BE8" s="107"/>
      <c r="BF8" s="94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</row>
    <row r="9" spans="1:130" ht="23.25" customHeight="1">
      <c r="A9" s="161">
        <v>2</v>
      </c>
      <c r="B9" s="162" t="s">
        <v>12</v>
      </c>
      <c r="C9" s="161">
        <v>2008.3</v>
      </c>
      <c r="D9" s="81"/>
      <c r="E9" s="81"/>
      <c r="F9" s="81"/>
      <c r="G9" s="81"/>
      <c r="H9" s="81"/>
      <c r="I9" s="81"/>
      <c r="J9" s="82"/>
      <c r="K9" s="83"/>
      <c r="L9" s="137" t="s">
        <v>89</v>
      </c>
      <c r="M9" s="137"/>
      <c r="N9" s="81"/>
      <c r="O9" s="81"/>
      <c r="P9" s="81"/>
      <c r="Q9" s="81"/>
      <c r="R9" s="137" t="s">
        <v>89</v>
      </c>
      <c r="S9" s="81"/>
      <c r="T9" s="81"/>
      <c r="U9" s="84"/>
      <c r="V9" s="81"/>
      <c r="W9" s="81"/>
      <c r="X9" s="81"/>
      <c r="Y9" s="81"/>
      <c r="Z9" s="81" t="s">
        <v>95</v>
      </c>
      <c r="AA9" s="81">
        <v>3</v>
      </c>
      <c r="AB9" s="81" t="s">
        <v>96</v>
      </c>
      <c r="AC9" s="85"/>
      <c r="AD9" s="85"/>
      <c r="AE9" s="81"/>
      <c r="AF9" s="81"/>
      <c r="AG9" s="81"/>
      <c r="AH9" s="81"/>
      <c r="AI9" s="81"/>
      <c r="AJ9" s="81"/>
      <c r="AK9" s="81"/>
      <c r="AL9" s="81"/>
      <c r="AM9" s="81"/>
      <c r="AN9" s="84"/>
      <c r="AO9" s="84"/>
      <c r="AP9" s="137"/>
      <c r="AQ9" s="137"/>
      <c r="AR9" s="137"/>
      <c r="AS9" s="117"/>
      <c r="AT9" s="131"/>
      <c r="AU9" s="81"/>
      <c r="AV9" s="81"/>
      <c r="AW9" s="81"/>
      <c r="AX9" s="81"/>
      <c r="AY9" s="124"/>
      <c r="AZ9" s="137"/>
      <c r="BA9" s="81"/>
      <c r="BB9" s="84"/>
      <c r="BC9" s="84"/>
      <c r="BD9" s="86"/>
      <c r="BE9" s="85"/>
      <c r="BF9" s="92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</row>
    <row r="10" spans="1:130" ht="21" customHeight="1">
      <c r="A10" s="161"/>
      <c r="B10" s="162"/>
      <c r="C10" s="161"/>
      <c r="D10" s="77"/>
      <c r="E10" s="77"/>
      <c r="F10" s="77"/>
      <c r="G10" s="77"/>
      <c r="H10" s="77"/>
      <c r="I10" s="77"/>
      <c r="J10" s="78"/>
      <c r="K10" s="77"/>
      <c r="L10" s="138"/>
      <c r="M10" s="138"/>
      <c r="N10" s="77"/>
      <c r="O10" s="77"/>
      <c r="P10" s="77"/>
      <c r="Q10" s="77"/>
      <c r="R10" s="138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80"/>
      <c r="AD10" s="80"/>
      <c r="AE10" s="77"/>
      <c r="AF10" s="77"/>
      <c r="AG10" s="77"/>
      <c r="AH10" s="77"/>
      <c r="AI10" s="77"/>
      <c r="AJ10" s="77"/>
      <c r="AK10" s="77"/>
      <c r="AL10" s="77"/>
      <c r="AM10" s="77"/>
      <c r="AN10" s="80"/>
      <c r="AO10" s="80"/>
      <c r="AP10" s="138"/>
      <c r="AQ10" s="138"/>
      <c r="AR10" s="138"/>
      <c r="AS10" s="118"/>
      <c r="AT10" s="132"/>
      <c r="AU10" s="77"/>
      <c r="AV10" s="77"/>
      <c r="AW10" s="77"/>
      <c r="AX10" s="77"/>
      <c r="AY10" s="126"/>
      <c r="AZ10" s="138"/>
      <c r="BA10" s="77"/>
      <c r="BB10" s="77"/>
      <c r="BC10" s="77"/>
      <c r="BD10" s="79"/>
      <c r="BE10" s="80"/>
      <c r="BF10" s="92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</row>
    <row r="11" spans="1:130" ht="10.5" customHeight="1">
      <c r="A11" s="161"/>
      <c r="B11" s="162"/>
      <c r="C11" s="161"/>
      <c r="D11" s="77"/>
      <c r="E11" s="77"/>
      <c r="F11" s="77"/>
      <c r="G11" s="77"/>
      <c r="H11" s="77"/>
      <c r="I11" s="77"/>
      <c r="J11" s="78"/>
      <c r="K11" s="77"/>
      <c r="L11" s="139"/>
      <c r="M11" s="139"/>
      <c r="N11" s="77"/>
      <c r="O11" s="77"/>
      <c r="P11" s="77"/>
      <c r="Q11" s="77"/>
      <c r="R11" s="139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80"/>
      <c r="AD11" s="80"/>
      <c r="AE11" s="77"/>
      <c r="AF11" s="77"/>
      <c r="AG11" s="77"/>
      <c r="AH11" s="77"/>
      <c r="AI11" s="77"/>
      <c r="AJ11" s="77"/>
      <c r="AK11" s="77"/>
      <c r="AL11" s="77"/>
      <c r="AM11" s="77"/>
      <c r="AN11" s="80"/>
      <c r="AO11" s="80"/>
      <c r="AP11" s="139"/>
      <c r="AQ11" s="139"/>
      <c r="AR11" s="139"/>
      <c r="AS11" s="119"/>
      <c r="AT11" s="133"/>
      <c r="AU11" s="77"/>
      <c r="AV11" s="77"/>
      <c r="AW11" s="77"/>
      <c r="AX11" s="77"/>
      <c r="AY11" s="127"/>
      <c r="AZ11" s="139"/>
      <c r="BA11" s="77"/>
      <c r="BB11" s="77"/>
      <c r="BC11" s="77"/>
      <c r="BD11" s="79"/>
      <c r="BE11" s="80"/>
      <c r="BF11" s="92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</row>
    <row r="12" spans="1:130" s="6" customFormat="1" ht="51.75" customHeight="1">
      <c r="A12" s="164">
        <v>3</v>
      </c>
      <c r="B12" s="165" t="s">
        <v>13</v>
      </c>
      <c r="C12" s="166">
        <v>2204.5</v>
      </c>
      <c r="D12" s="108"/>
      <c r="E12" s="108"/>
      <c r="F12" s="108"/>
      <c r="G12" s="108"/>
      <c r="H12" s="108"/>
      <c r="I12" s="108"/>
      <c r="J12" s="109"/>
      <c r="K12" s="108"/>
      <c r="L12" s="140" t="s">
        <v>89</v>
      </c>
      <c r="M12" s="140"/>
      <c r="N12" s="108">
        <v>3</v>
      </c>
      <c r="O12" s="108" t="s">
        <v>101</v>
      </c>
      <c r="P12" s="108"/>
      <c r="Q12" s="108"/>
      <c r="R12" s="140" t="s">
        <v>89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10"/>
      <c r="AD12" s="110"/>
      <c r="AE12" s="108" t="s">
        <v>91</v>
      </c>
      <c r="AF12" s="108">
        <v>8</v>
      </c>
      <c r="AG12" s="108" t="s">
        <v>99</v>
      </c>
      <c r="AH12" s="108" t="s">
        <v>87</v>
      </c>
      <c r="AI12" s="108">
        <v>24</v>
      </c>
      <c r="AJ12" s="108" t="s">
        <v>88</v>
      </c>
      <c r="AK12" s="108"/>
      <c r="AL12" s="108"/>
      <c r="AM12" s="108"/>
      <c r="AN12" s="110"/>
      <c r="AO12" s="110"/>
      <c r="AP12" s="140"/>
      <c r="AQ12" s="140"/>
      <c r="AR12" s="140"/>
      <c r="AS12" s="120"/>
      <c r="AT12" s="134"/>
      <c r="AU12" s="108"/>
      <c r="AV12" s="108"/>
      <c r="AW12" s="108"/>
      <c r="AX12" s="108"/>
      <c r="AY12" s="140" t="s">
        <v>89</v>
      </c>
      <c r="AZ12" s="140"/>
      <c r="BA12" s="108"/>
      <c r="BB12" s="108"/>
      <c r="BC12" s="108"/>
      <c r="BD12" s="111"/>
      <c r="BE12" s="110"/>
      <c r="BF12" s="94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</row>
    <row r="13" spans="1:130" s="6" customFormat="1" ht="21" customHeight="1">
      <c r="A13" s="164"/>
      <c r="B13" s="165"/>
      <c r="C13" s="166"/>
      <c r="D13" s="108"/>
      <c r="E13" s="108"/>
      <c r="F13" s="108"/>
      <c r="G13" s="108"/>
      <c r="H13" s="108"/>
      <c r="I13" s="108"/>
      <c r="J13" s="109"/>
      <c r="K13" s="108"/>
      <c r="L13" s="141"/>
      <c r="M13" s="141"/>
      <c r="N13" s="108"/>
      <c r="O13" s="108"/>
      <c r="P13" s="108"/>
      <c r="Q13" s="108"/>
      <c r="R13" s="141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10"/>
      <c r="AD13" s="110"/>
      <c r="AE13" s="108" t="s">
        <v>100</v>
      </c>
      <c r="AF13" s="108">
        <v>8</v>
      </c>
      <c r="AG13" s="108" t="s">
        <v>99</v>
      </c>
      <c r="AH13" s="108" t="s">
        <v>91</v>
      </c>
      <c r="AI13" s="108">
        <v>4</v>
      </c>
      <c r="AJ13" s="108" t="s">
        <v>92</v>
      </c>
      <c r="AK13" s="110"/>
      <c r="AL13" s="112"/>
      <c r="AM13" s="108"/>
      <c r="AN13" s="110"/>
      <c r="AO13" s="110"/>
      <c r="AP13" s="141"/>
      <c r="AQ13" s="141"/>
      <c r="AR13" s="141"/>
      <c r="AS13" s="121"/>
      <c r="AT13" s="135"/>
      <c r="AU13" s="108"/>
      <c r="AV13" s="108"/>
      <c r="AW13" s="108"/>
      <c r="AX13" s="108"/>
      <c r="AY13" s="141"/>
      <c r="AZ13" s="141"/>
      <c r="BA13" s="108"/>
      <c r="BB13" s="108"/>
      <c r="BC13" s="108"/>
      <c r="BD13" s="111"/>
      <c r="BE13" s="110"/>
      <c r="BF13" s="94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</row>
    <row r="14" spans="1:130" s="6" customFormat="1" ht="21" customHeight="1">
      <c r="A14" s="164"/>
      <c r="B14" s="165"/>
      <c r="C14" s="166"/>
      <c r="D14" s="108"/>
      <c r="E14" s="108"/>
      <c r="F14" s="108"/>
      <c r="G14" s="108"/>
      <c r="H14" s="108"/>
      <c r="I14" s="108"/>
      <c r="J14" s="109"/>
      <c r="K14" s="108"/>
      <c r="L14" s="141"/>
      <c r="M14" s="141"/>
      <c r="N14" s="108"/>
      <c r="O14" s="108"/>
      <c r="P14" s="108"/>
      <c r="Q14" s="108"/>
      <c r="R14" s="141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10"/>
      <c r="AD14" s="110"/>
      <c r="AE14" s="108"/>
      <c r="AF14" s="108"/>
      <c r="AG14" s="108"/>
      <c r="AH14" s="108" t="s">
        <v>87</v>
      </c>
      <c r="AI14" s="108">
        <v>8</v>
      </c>
      <c r="AJ14" s="108" t="s">
        <v>93</v>
      </c>
      <c r="AK14" s="110"/>
      <c r="AL14" s="112"/>
      <c r="AM14" s="108"/>
      <c r="AN14" s="110"/>
      <c r="AO14" s="110"/>
      <c r="AP14" s="141"/>
      <c r="AQ14" s="141"/>
      <c r="AR14" s="141"/>
      <c r="AS14" s="121"/>
      <c r="AT14" s="135"/>
      <c r="AU14" s="108"/>
      <c r="AV14" s="108"/>
      <c r="AW14" s="108"/>
      <c r="AX14" s="108"/>
      <c r="AY14" s="141"/>
      <c r="AZ14" s="141"/>
      <c r="BA14" s="108"/>
      <c r="BB14" s="108"/>
      <c r="BC14" s="108"/>
      <c r="BD14" s="111"/>
      <c r="BE14" s="110"/>
      <c r="BF14" s="94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</row>
    <row r="15" spans="1:130" s="6" customFormat="1" ht="15" customHeight="1">
      <c r="A15" s="164"/>
      <c r="B15" s="165"/>
      <c r="C15" s="166"/>
      <c r="D15" s="108"/>
      <c r="E15" s="108"/>
      <c r="F15" s="108"/>
      <c r="G15" s="108"/>
      <c r="H15" s="108"/>
      <c r="I15" s="108"/>
      <c r="J15" s="109"/>
      <c r="K15" s="108"/>
      <c r="L15" s="141"/>
      <c r="M15" s="141"/>
      <c r="N15" s="108"/>
      <c r="O15" s="108"/>
      <c r="P15" s="108"/>
      <c r="Q15" s="108"/>
      <c r="R15" s="163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10"/>
      <c r="AD15" s="110"/>
      <c r="AE15" s="108"/>
      <c r="AF15" s="108"/>
      <c r="AG15" s="108"/>
      <c r="AH15" s="108"/>
      <c r="AI15" s="108"/>
      <c r="AJ15" s="108"/>
      <c r="AK15" s="110"/>
      <c r="AL15" s="112"/>
      <c r="AM15" s="108"/>
      <c r="AN15" s="112"/>
      <c r="AO15" s="112"/>
      <c r="AP15" s="141"/>
      <c r="AQ15" s="141"/>
      <c r="AR15" s="141"/>
      <c r="AS15" s="121"/>
      <c r="AT15" s="136"/>
      <c r="AU15" s="108"/>
      <c r="AV15" s="108"/>
      <c r="AW15" s="108"/>
      <c r="AX15" s="108"/>
      <c r="AY15" s="163"/>
      <c r="AZ15" s="163"/>
      <c r="BA15" s="108"/>
      <c r="BB15" s="112"/>
      <c r="BC15" s="112"/>
      <c r="BD15" s="111"/>
      <c r="BE15" s="110"/>
      <c r="BF15" s="94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</row>
    <row r="16" spans="1:130" ht="12" customHeight="1" thickBot="1">
      <c r="A16" s="29">
        <v>3</v>
      </c>
      <c r="B16" s="31" t="s">
        <v>14</v>
      </c>
      <c r="C16" s="45">
        <f>SUM(C6:C12)</f>
        <v>5969.9</v>
      </c>
      <c r="D16" s="87"/>
      <c r="E16" s="87"/>
      <c r="F16" s="87"/>
      <c r="G16" s="87"/>
      <c r="H16" s="87"/>
      <c r="I16" s="87"/>
      <c r="J16" s="88"/>
      <c r="K16" s="87"/>
      <c r="L16" s="77"/>
      <c r="M16" s="7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9"/>
      <c r="AD16" s="89"/>
      <c r="AE16" s="87"/>
      <c r="AF16" s="87"/>
      <c r="AG16" s="87"/>
      <c r="AH16" s="87"/>
      <c r="AI16" s="87"/>
      <c r="AJ16" s="87"/>
      <c r="AK16" s="87"/>
      <c r="AL16" s="87"/>
      <c r="AM16" s="87"/>
      <c r="AN16" s="90"/>
      <c r="AO16" s="90"/>
      <c r="AP16" s="91"/>
      <c r="AQ16" s="77"/>
      <c r="AR16" s="77"/>
      <c r="AS16" s="77"/>
      <c r="AT16" s="80"/>
      <c r="AU16" s="87"/>
      <c r="AV16" s="87"/>
      <c r="AW16" s="87"/>
      <c r="AX16" s="87"/>
      <c r="AY16" s="87"/>
      <c r="AZ16" s="87"/>
      <c r="BA16" s="87"/>
      <c r="BB16" s="90"/>
      <c r="BC16" s="90"/>
      <c r="BD16" s="79"/>
      <c r="BE16" s="80"/>
      <c r="BF16" s="96"/>
      <c r="BG16" s="97"/>
      <c r="BH16" s="97"/>
      <c r="BI16" s="97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</row>
    <row r="17" spans="3:130" ht="12.75">
      <c r="C17" s="46"/>
      <c r="D17" s="56"/>
      <c r="E17" s="56"/>
      <c r="F17" s="56"/>
      <c r="G17" s="56"/>
      <c r="H17" s="56"/>
      <c r="I17" s="56"/>
      <c r="J17" s="57"/>
      <c r="K17" s="56"/>
      <c r="L17" s="149"/>
      <c r="M17" s="149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8"/>
      <c r="AD17" s="58"/>
      <c r="AE17" s="56"/>
      <c r="AF17" s="56"/>
      <c r="AG17" s="56"/>
      <c r="AH17" s="56"/>
      <c r="AI17" s="56"/>
      <c r="AJ17" s="56"/>
      <c r="AK17" s="56"/>
      <c r="AL17" s="56"/>
      <c r="AM17" s="56"/>
      <c r="AN17" s="46"/>
      <c r="AO17" s="46"/>
      <c r="AP17" s="56"/>
      <c r="AQ17" s="149"/>
      <c r="AR17" s="149"/>
      <c r="AS17" s="56"/>
      <c r="AT17" s="151"/>
      <c r="AU17" s="56"/>
      <c r="AV17" s="56"/>
      <c r="AW17" s="56"/>
      <c r="AX17" s="56"/>
      <c r="AY17" s="56"/>
      <c r="AZ17" s="56"/>
      <c r="BA17" s="56"/>
      <c r="BB17" s="142"/>
      <c r="BC17" s="116"/>
      <c r="BD17" s="59"/>
      <c r="BE17" s="51"/>
      <c r="BF17" s="96"/>
      <c r="BG17" s="97"/>
      <c r="BH17" s="97"/>
      <c r="BI17" s="97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</row>
    <row r="18" spans="3:130" ht="12.75">
      <c r="C18" s="47"/>
      <c r="D18" s="42"/>
      <c r="E18" s="42"/>
      <c r="F18" s="42"/>
      <c r="G18" s="42"/>
      <c r="H18" s="42"/>
      <c r="I18" s="42"/>
      <c r="J18" s="53"/>
      <c r="K18" s="42"/>
      <c r="L18" s="150"/>
      <c r="M18" s="150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51"/>
      <c r="AD18" s="51"/>
      <c r="AE18" s="42"/>
      <c r="AF18" s="42"/>
      <c r="AG18" s="42"/>
      <c r="AH18" s="42"/>
      <c r="AI18" s="42"/>
      <c r="AJ18" s="42"/>
      <c r="AK18" s="42"/>
      <c r="AL18" s="42"/>
      <c r="AM18" s="42"/>
      <c r="AN18" s="47"/>
      <c r="AO18" s="47"/>
      <c r="AP18" s="42"/>
      <c r="AQ18" s="150"/>
      <c r="AR18" s="150"/>
      <c r="AS18" s="42"/>
      <c r="AT18" s="152"/>
      <c r="AU18" s="42"/>
      <c r="AV18" s="42"/>
      <c r="AW18" s="42"/>
      <c r="AX18" s="42"/>
      <c r="AY18" s="42"/>
      <c r="AZ18" s="42"/>
      <c r="BA18" s="42"/>
      <c r="BB18" s="143"/>
      <c r="BC18" s="48"/>
      <c r="BD18" s="54"/>
      <c r="BE18" s="51"/>
      <c r="BF18" s="96"/>
      <c r="BG18" s="97"/>
      <c r="BH18" s="97"/>
      <c r="BI18" s="97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</row>
    <row r="19" spans="3:130" ht="12.75">
      <c r="C19" s="47"/>
      <c r="D19" s="42"/>
      <c r="E19" s="42"/>
      <c r="F19" s="42"/>
      <c r="G19" s="42"/>
      <c r="H19" s="42"/>
      <c r="I19" s="42"/>
      <c r="J19" s="53"/>
      <c r="K19" s="42"/>
      <c r="L19" s="150"/>
      <c r="M19" s="150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7"/>
      <c r="AD19" s="47"/>
      <c r="AE19" s="42"/>
      <c r="AF19" s="42"/>
      <c r="AG19" s="42"/>
      <c r="AH19" s="42"/>
      <c r="AI19" s="42"/>
      <c r="AJ19" s="42"/>
      <c r="AK19" s="42"/>
      <c r="AL19" s="42"/>
      <c r="AM19" s="42"/>
      <c r="AN19" s="47"/>
      <c r="AO19" s="47"/>
      <c r="AP19" s="42"/>
      <c r="AQ19" s="150"/>
      <c r="AR19" s="150"/>
      <c r="AS19" s="42"/>
      <c r="AT19" s="152"/>
      <c r="AU19" s="42"/>
      <c r="AV19" s="42"/>
      <c r="AW19" s="42"/>
      <c r="AX19" s="42"/>
      <c r="AY19" s="42"/>
      <c r="AZ19" s="42"/>
      <c r="BA19" s="42"/>
      <c r="BB19" s="47"/>
      <c r="BC19" s="47"/>
      <c r="BD19" s="54"/>
      <c r="BE19" s="51"/>
      <c r="BF19" s="96"/>
      <c r="BG19" s="97"/>
      <c r="BH19" s="97"/>
      <c r="BI19" s="97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</row>
    <row r="20" spans="3:61" ht="12.75">
      <c r="C20" s="47"/>
      <c r="D20" s="42"/>
      <c r="E20" s="42"/>
      <c r="F20" s="42"/>
      <c r="G20" s="42"/>
      <c r="H20" s="42"/>
      <c r="I20" s="48"/>
      <c r="J20" s="50"/>
      <c r="K20" s="42"/>
      <c r="L20" s="150"/>
      <c r="M20" s="150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9"/>
      <c r="AD20" s="49"/>
      <c r="AE20" s="42"/>
      <c r="AF20" s="42"/>
      <c r="AG20" s="42"/>
      <c r="AH20" s="42"/>
      <c r="AI20" s="42"/>
      <c r="AJ20" s="42"/>
      <c r="AK20" s="42"/>
      <c r="AL20" s="42"/>
      <c r="AM20" s="42"/>
      <c r="AN20" s="49"/>
      <c r="AO20" s="49"/>
      <c r="AP20" s="42"/>
      <c r="AQ20" s="150"/>
      <c r="AR20" s="150"/>
      <c r="AS20" s="42"/>
      <c r="AT20" s="152"/>
      <c r="AU20" s="42"/>
      <c r="AV20" s="42"/>
      <c r="AW20" s="42"/>
      <c r="AX20" s="42"/>
      <c r="AY20" s="42"/>
      <c r="AZ20" s="42"/>
      <c r="BA20" s="42"/>
      <c r="BB20" s="49"/>
      <c r="BC20" s="49"/>
      <c r="BD20" s="52"/>
      <c r="BE20" s="10"/>
      <c r="BF20" s="48"/>
      <c r="BG20" s="49"/>
      <c r="BH20" s="49"/>
      <c r="BI20" s="49"/>
    </row>
    <row r="21" spans="3:61" ht="12.75">
      <c r="C21" s="47"/>
      <c r="D21" s="55"/>
      <c r="E21" s="55"/>
      <c r="F21" s="55"/>
      <c r="G21" s="42"/>
      <c r="H21" s="42"/>
      <c r="I21" s="48"/>
      <c r="J21" s="50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9"/>
      <c r="AD21" s="49"/>
      <c r="AE21" s="42"/>
      <c r="AF21" s="42"/>
      <c r="AG21" s="42"/>
      <c r="AH21" s="42"/>
      <c r="AI21" s="42"/>
      <c r="AJ21" s="42"/>
      <c r="AK21" s="42"/>
      <c r="AL21" s="42"/>
      <c r="AM21" s="42"/>
      <c r="AN21" s="49"/>
      <c r="AO21" s="49"/>
      <c r="AP21" s="42"/>
      <c r="AQ21" s="42"/>
      <c r="AR21" s="42"/>
      <c r="AS21" s="42"/>
      <c r="AT21" s="49"/>
      <c r="AU21" s="42"/>
      <c r="AV21" s="42"/>
      <c r="AW21" s="42"/>
      <c r="AX21" s="42"/>
      <c r="AY21" s="42"/>
      <c r="AZ21" s="42"/>
      <c r="BA21" s="42"/>
      <c r="BB21" s="49"/>
      <c r="BC21" s="49"/>
      <c r="BD21" s="52"/>
      <c r="BE21" s="10"/>
      <c r="BF21" s="48"/>
      <c r="BG21" s="49"/>
      <c r="BH21" s="49"/>
      <c r="BI21" s="49"/>
    </row>
    <row r="22" spans="3:61" ht="12.75">
      <c r="C22" s="47"/>
      <c r="D22" s="47"/>
      <c r="E22" s="47"/>
      <c r="F22" s="47"/>
      <c r="G22" s="47"/>
      <c r="H22" s="47"/>
      <c r="I22" s="48"/>
      <c r="J22" s="50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9"/>
      <c r="AD22" s="49"/>
      <c r="AE22" s="47"/>
      <c r="AF22" s="47"/>
      <c r="AG22" s="47"/>
      <c r="AH22" s="47"/>
      <c r="AI22" s="47"/>
      <c r="AJ22" s="47"/>
      <c r="AK22" s="51"/>
      <c r="AL22" s="47"/>
      <c r="AM22" s="47"/>
      <c r="AN22" s="49"/>
      <c r="AO22" s="49"/>
      <c r="AP22" s="47"/>
      <c r="AQ22" s="47"/>
      <c r="AR22" s="47"/>
      <c r="AS22" s="47"/>
      <c r="AT22" s="49"/>
      <c r="AU22" s="47"/>
      <c r="AV22" s="47"/>
      <c r="AW22" s="47"/>
      <c r="AX22" s="47"/>
      <c r="AY22" s="47"/>
      <c r="AZ22" s="47"/>
      <c r="BA22" s="47"/>
      <c r="BB22" s="49"/>
      <c r="BC22" s="49"/>
      <c r="BD22" s="52"/>
      <c r="BE22" s="10"/>
      <c r="BF22" s="48"/>
      <c r="BG22" s="49"/>
      <c r="BH22" s="49"/>
      <c r="BI22" s="49"/>
    </row>
    <row r="23" spans="3:61" ht="12.75">
      <c r="C23" s="47"/>
      <c r="D23" s="47"/>
      <c r="E23" s="47"/>
      <c r="F23" s="47"/>
      <c r="G23" s="47"/>
      <c r="H23" s="47"/>
      <c r="I23" s="48"/>
      <c r="J23" s="50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9"/>
      <c r="AD23" s="49"/>
      <c r="AE23" s="47"/>
      <c r="AF23" s="47"/>
      <c r="AG23" s="47"/>
      <c r="AH23" s="47"/>
      <c r="AI23" s="47"/>
      <c r="AJ23" s="47"/>
      <c r="AK23" s="51"/>
      <c r="AL23" s="47"/>
      <c r="AM23" s="47"/>
      <c r="AN23" s="49"/>
      <c r="AO23" s="49"/>
      <c r="AP23" s="47"/>
      <c r="AQ23" s="47"/>
      <c r="AR23" s="47"/>
      <c r="AS23" s="47"/>
      <c r="AT23" s="49"/>
      <c r="AU23" s="47"/>
      <c r="AV23" s="47"/>
      <c r="AW23" s="47"/>
      <c r="AX23" s="47"/>
      <c r="AY23" s="47"/>
      <c r="AZ23" s="47"/>
      <c r="BA23" s="47"/>
      <c r="BB23" s="49"/>
      <c r="BC23" s="49"/>
      <c r="BD23" s="52"/>
      <c r="BE23" s="10"/>
      <c r="BF23" s="48"/>
      <c r="BG23" s="49"/>
      <c r="BH23" s="49"/>
      <c r="BI23" s="49"/>
    </row>
    <row r="24" spans="3:61" ht="12.75">
      <c r="C24" s="47"/>
      <c r="D24" s="47"/>
      <c r="E24" s="47"/>
      <c r="F24" s="47"/>
      <c r="G24" s="47"/>
      <c r="H24" s="47"/>
      <c r="I24" s="48"/>
      <c r="J24" s="50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9"/>
      <c r="AD24" s="49"/>
      <c r="AE24" s="47"/>
      <c r="AF24" s="47"/>
      <c r="AG24" s="47"/>
      <c r="AH24" s="47"/>
      <c r="AI24" s="47"/>
      <c r="AJ24" s="47"/>
      <c r="AK24" s="51"/>
      <c r="AL24" s="47"/>
      <c r="AM24" s="47"/>
      <c r="AN24" s="49"/>
      <c r="AO24" s="49"/>
      <c r="AP24" s="47"/>
      <c r="AQ24" s="47"/>
      <c r="AR24" s="47"/>
      <c r="AS24" s="47"/>
      <c r="AT24" s="49"/>
      <c r="AU24" s="47"/>
      <c r="AV24" s="47"/>
      <c r="AW24" s="47"/>
      <c r="AX24" s="47"/>
      <c r="AY24" s="47"/>
      <c r="AZ24" s="47"/>
      <c r="BA24" s="47"/>
      <c r="BB24" s="49"/>
      <c r="BC24" s="49"/>
      <c r="BD24" s="52"/>
      <c r="BE24" s="10"/>
      <c r="BF24" s="48"/>
      <c r="BG24" s="49"/>
      <c r="BH24" s="49"/>
      <c r="BI24" s="49"/>
    </row>
    <row r="25" spans="3:61" ht="12.75">
      <c r="C25" s="47"/>
      <c r="D25" s="47"/>
      <c r="E25" s="47"/>
      <c r="F25" s="47"/>
      <c r="G25" s="47"/>
      <c r="H25" s="47"/>
      <c r="I25" s="48"/>
      <c r="J25" s="50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9"/>
      <c r="AD25" s="49"/>
      <c r="AE25" s="47"/>
      <c r="AF25" s="47"/>
      <c r="AG25" s="47"/>
      <c r="AH25" s="47"/>
      <c r="AI25" s="47"/>
      <c r="AJ25" s="47"/>
      <c r="AK25" s="51"/>
      <c r="AL25" s="47"/>
      <c r="AM25" s="47"/>
      <c r="AN25" s="49"/>
      <c r="AO25" s="49"/>
      <c r="AP25" s="47"/>
      <c r="AQ25" s="47"/>
      <c r="AR25" s="47"/>
      <c r="AS25" s="47"/>
      <c r="AT25" s="49"/>
      <c r="AU25" s="47"/>
      <c r="AV25" s="47"/>
      <c r="AW25" s="47"/>
      <c r="AX25" s="47"/>
      <c r="AY25" s="47"/>
      <c r="AZ25" s="47"/>
      <c r="BA25" s="47"/>
      <c r="BB25" s="49"/>
      <c r="BC25" s="49"/>
      <c r="BD25" s="52"/>
      <c r="BE25" s="10"/>
      <c r="BF25" s="48"/>
      <c r="BG25" s="49"/>
      <c r="BH25" s="49"/>
      <c r="BI25" s="49"/>
    </row>
    <row r="26" spans="3:61" ht="12.75">
      <c r="C26" s="47"/>
      <c r="D26" s="47"/>
      <c r="E26" s="47"/>
      <c r="F26" s="47"/>
      <c r="G26" s="47"/>
      <c r="H26" s="47"/>
      <c r="I26" s="48"/>
      <c r="J26" s="50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9"/>
      <c r="AD26" s="49"/>
      <c r="AE26" s="47"/>
      <c r="AF26" s="47"/>
      <c r="AG26" s="47"/>
      <c r="AH26" s="47"/>
      <c r="AI26" s="47"/>
      <c r="AJ26" s="47"/>
      <c r="AK26" s="51"/>
      <c r="AL26" s="47"/>
      <c r="AM26" s="47"/>
      <c r="AN26" s="49"/>
      <c r="AO26" s="49"/>
      <c r="AP26" s="47"/>
      <c r="AQ26" s="47"/>
      <c r="AR26" s="47"/>
      <c r="AS26" s="47"/>
      <c r="AT26" s="49"/>
      <c r="AU26" s="47"/>
      <c r="AV26" s="47"/>
      <c r="AW26" s="47"/>
      <c r="AX26" s="47"/>
      <c r="AY26" s="47"/>
      <c r="AZ26" s="47"/>
      <c r="BA26" s="47"/>
      <c r="BB26" s="49"/>
      <c r="BC26" s="49"/>
      <c r="BD26" s="52"/>
      <c r="BE26" s="10"/>
      <c r="BF26" s="48"/>
      <c r="BG26" s="49"/>
      <c r="BH26" s="49"/>
      <c r="BI26" s="49"/>
    </row>
    <row r="27" spans="44:45" ht="12.75">
      <c r="AR27" s="93"/>
      <c r="AS27" s="93"/>
    </row>
  </sheetData>
  <sheetProtection selectLockedCells="1" selectUnlockedCells="1"/>
  <autoFilter ref="A1:C16"/>
  <mergeCells count="59">
    <mergeCell ref="R12:R15"/>
    <mergeCell ref="G4:H4"/>
    <mergeCell ref="AY12:AY15"/>
    <mergeCell ref="A12:A15"/>
    <mergeCell ref="B12:B15"/>
    <mergeCell ref="C12:C15"/>
    <mergeCell ref="AZ6:AZ8"/>
    <mergeCell ref="AZ9:AZ11"/>
    <mergeCell ref="AZ12:AZ15"/>
    <mergeCell ref="R6:R8"/>
    <mergeCell ref="R9:R11"/>
    <mergeCell ref="A2:C2"/>
    <mergeCell ref="A3:C3"/>
    <mergeCell ref="A6:A8"/>
    <mergeCell ref="B6:B8"/>
    <mergeCell ref="C6:C8"/>
    <mergeCell ref="C9:C11"/>
    <mergeCell ref="A9:A11"/>
    <mergeCell ref="B9:B11"/>
    <mergeCell ref="AR9:AR11"/>
    <mergeCell ref="AR17:AR20"/>
    <mergeCell ref="AT17:AT20"/>
    <mergeCell ref="AW4:AX4"/>
    <mergeCell ref="BD4:BE4"/>
    <mergeCell ref="V4:W4"/>
    <mergeCell ref="X4:Y4"/>
    <mergeCell ref="Z4:AB4"/>
    <mergeCell ref="AC4:AD4"/>
    <mergeCell ref="AE4:AG4"/>
    <mergeCell ref="L17:L20"/>
    <mergeCell ref="M17:M20"/>
    <mergeCell ref="AQ17:AQ20"/>
    <mergeCell ref="D4:F4"/>
    <mergeCell ref="L6:L8"/>
    <mergeCell ref="M6:M8"/>
    <mergeCell ref="M12:M15"/>
    <mergeCell ref="AP6:AP8"/>
    <mergeCell ref="AH4:AJ4"/>
    <mergeCell ref="L9:L11"/>
    <mergeCell ref="BB17:BB18"/>
    <mergeCell ref="P4:Q4"/>
    <mergeCell ref="N4:O4"/>
    <mergeCell ref="I4:J4"/>
    <mergeCell ref="L12:L15"/>
    <mergeCell ref="M9:M11"/>
    <mergeCell ref="AK4:AM4"/>
    <mergeCell ref="AN4:AO4"/>
    <mergeCell ref="AS6:AS8"/>
    <mergeCell ref="AU4:AV4"/>
    <mergeCell ref="AT6:AT8"/>
    <mergeCell ref="AT9:AT11"/>
    <mergeCell ref="AT12:AT15"/>
    <mergeCell ref="AP9:AP11"/>
    <mergeCell ref="AP12:AP15"/>
    <mergeCell ref="AQ6:AQ8"/>
    <mergeCell ref="AQ9:AQ11"/>
    <mergeCell ref="AQ12:AQ15"/>
    <mergeCell ref="AR6:AR8"/>
    <mergeCell ref="AR12:AR15"/>
  </mergeCells>
  <printOptions/>
  <pageMargins left="0.25972222222222224" right="0.1701388888888889" top="0.39375" bottom="0.39375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S32"/>
  <sheetViews>
    <sheetView zoomScalePageLayoutView="0" workbookViewId="0" topLeftCell="A1">
      <pane xSplit="3" ySplit="5" topLeftCell="AA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O8" sqref="AO8"/>
    </sheetView>
  </sheetViews>
  <sheetFormatPr defaultColWidth="9.140625" defaultRowHeight="12.75" zeroHeight="1"/>
  <cols>
    <col min="1" max="1" width="4.28125" style="1" customWidth="1"/>
    <col min="2" max="2" width="19.7109375" style="1" customWidth="1"/>
    <col min="3" max="3" width="9.140625" style="1" customWidth="1"/>
    <col min="4" max="4" width="9.28125" style="8" customWidth="1"/>
    <col min="5" max="5" width="9.140625" style="8" customWidth="1"/>
    <col min="6" max="6" width="9.8515625" style="8" customWidth="1"/>
    <col min="7" max="7" width="9.28125" style="8" customWidth="1"/>
    <col min="8" max="9" width="9.8515625" style="8" customWidth="1"/>
    <col min="10" max="14" width="9.8515625" style="3" customWidth="1"/>
    <col min="15" max="15" width="9.8515625" style="8" customWidth="1"/>
    <col min="16" max="16" width="11.140625" style="8" customWidth="1"/>
    <col min="17" max="17" width="12.57421875" style="2" customWidth="1"/>
    <col min="18" max="19" width="9.57421875" style="2" customWidth="1"/>
    <col min="20" max="24" width="9.57421875" style="1" customWidth="1"/>
    <col min="25" max="25" width="9.57421875" style="9" customWidth="1"/>
    <col min="26" max="28" width="9.57421875" style="1" customWidth="1"/>
    <col min="29" max="29" width="11.140625" style="1" customWidth="1"/>
    <col min="30" max="33" width="9.28125" style="1" customWidth="1"/>
    <col min="34" max="34" width="9.8515625" style="1" customWidth="1"/>
    <col min="35" max="37" width="9.28125" style="1" customWidth="1"/>
    <col min="38" max="38" width="9.8515625" style="1" customWidth="1"/>
    <col min="39" max="41" width="9.28125" style="1" customWidth="1"/>
    <col min="42" max="42" width="10.00390625" style="1" customWidth="1"/>
    <col min="43" max="44" width="13.28125" style="1" customWidth="1"/>
    <col min="45" max="45" width="12.00390625" style="1" customWidth="1"/>
    <col min="46" max="16384" width="9.140625" style="2" customWidth="1"/>
  </cols>
  <sheetData>
    <row r="1" spans="1:4" ht="15" customHeight="1">
      <c r="A1" s="3"/>
      <c r="B1" s="4"/>
      <c r="C1" s="4"/>
      <c r="D1" s="10"/>
    </row>
    <row r="2" spans="1:45" ht="12.75">
      <c r="A2" s="174" t="s">
        <v>86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</row>
    <row r="3" spans="1:4" ht="13.5" customHeight="1" thickBot="1">
      <c r="A3" s="167"/>
      <c r="B3" s="167"/>
      <c r="C3" s="167"/>
      <c r="D3" s="10"/>
    </row>
    <row r="4" spans="1:45" ht="34.5" customHeight="1" thickBot="1">
      <c r="A4" s="11" t="s">
        <v>0</v>
      </c>
      <c r="B4" s="12" t="s">
        <v>1</v>
      </c>
      <c r="C4" s="13" t="s">
        <v>2</v>
      </c>
      <c r="D4" s="168" t="s">
        <v>15</v>
      </c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70"/>
      <c r="Q4" s="171" t="s">
        <v>16</v>
      </c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3"/>
      <c r="AD4" s="171" t="s">
        <v>17</v>
      </c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3"/>
      <c r="AQ4" s="15" t="s">
        <v>18</v>
      </c>
      <c r="AR4" s="15" t="s">
        <v>48</v>
      </c>
      <c r="AS4" s="14" t="s">
        <v>19</v>
      </c>
    </row>
    <row r="5" spans="1:45" ht="12" customHeight="1">
      <c r="A5" s="16"/>
      <c r="B5" s="16" t="s">
        <v>8</v>
      </c>
      <c r="C5" s="16"/>
      <c r="D5" s="17" t="s">
        <v>20</v>
      </c>
      <c r="E5" s="17" t="s">
        <v>21</v>
      </c>
      <c r="F5" s="17" t="s">
        <v>22</v>
      </c>
      <c r="G5" s="17" t="s">
        <v>23</v>
      </c>
      <c r="H5" s="17" t="s">
        <v>24</v>
      </c>
      <c r="I5" s="17" t="s">
        <v>25</v>
      </c>
      <c r="J5" s="26" t="s">
        <v>26</v>
      </c>
      <c r="K5" s="26" t="s">
        <v>27</v>
      </c>
      <c r="L5" s="26" t="s">
        <v>28</v>
      </c>
      <c r="M5" s="26" t="s">
        <v>29</v>
      </c>
      <c r="N5" s="26" t="s">
        <v>30</v>
      </c>
      <c r="O5" s="17" t="s">
        <v>31</v>
      </c>
      <c r="P5" s="18" t="s">
        <v>32</v>
      </c>
      <c r="Q5" s="18" t="s">
        <v>20</v>
      </c>
      <c r="R5" s="18" t="s">
        <v>33</v>
      </c>
      <c r="S5" s="18" t="s">
        <v>22</v>
      </c>
      <c r="T5" s="19" t="s">
        <v>23</v>
      </c>
      <c r="U5" s="19" t="s">
        <v>24</v>
      </c>
      <c r="V5" s="19" t="s">
        <v>25</v>
      </c>
      <c r="W5" s="19" t="s">
        <v>26</v>
      </c>
      <c r="X5" s="19" t="s">
        <v>27</v>
      </c>
      <c r="Y5" s="20" t="s">
        <v>28</v>
      </c>
      <c r="Z5" s="19" t="s">
        <v>29</v>
      </c>
      <c r="AA5" s="19" t="s">
        <v>30</v>
      </c>
      <c r="AB5" s="19" t="s">
        <v>31</v>
      </c>
      <c r="AC5" s="19" t="s">
        <v>32</v>
      </c>
      <c r="AD5" s="19" t="s">
        <v>20</v>
      </c>
      <c r="AE5" s="19" t="s">
        <v>33</v>
      </c>
      <c r="AF5" s="19" t="s">
        <v>22</v>
      </c>
      <c r="AG5" s="19" t="s">
        <v>23</v>
      </c>
      <c r="AH5" s="19" t="s">
        <v>24</v>
      </c>
      <c r="AI5" s="19" t="s">
        <v>25</v>
      </c>
      <c r="AJ5" s="19" t="s">
        <v>26</v>
      </c>
      <c r="AK5" s="19" t="s">
        <v>27</v>
      </c>
      <c r="AL5" s="19" t="s">
        <v>28</v>
      </c>
      <c r="AM5" s="19" t="s">
        <v>29</v>
      </c>
      <c r="AN5" s="19" t="s">
        <v>30</v>
      </c>
      <c r="AO5" s="19" t="s">
        <v>31</v>
      </c>
      <c r="AP5" s="19" t="s">
        <v>32</v>
      </c>
      <c r="AQ5" s="18" t="s">
        <v>32</v>
      </c>
      <c r="AR5" s="18" t="s">
        <v>49</v>
      </c>
      <c r="AS5" s="21"/>
    </row>
    <row r="6" spans="1:45" ht="12" customHeight="1">
      <c r="A6" s="7">
        <v>1</v>
      </c>
      <c r="B6" s="7" t="s">
        <v>11</v>
      </c>
      <c r="C6" s="33">
        <v>1757.1</v>
      </c>
      <c r="D6" s="35"/>
      <c r="E6" s="38"/>
      <c r="F6" s="38"/>
      <c r="G6" s="38">
        <f>4906.64</f>
        <v>4906.64</v>
      </c>
      <c r="H6" s="38"/>
      <c r="I6" s="35">
        <f>55299.63+29786.55</f>
        <v>85086.18</v>
      </c>
      <c r="J6" s="38">
        <f>11208.57+7396.65</f>
        <v>18605.22</v>
      </c>
      <c r="K6" s="38">
        <f>4879.02</f>
        <v>4879.02</v>
      </c>
      <c r="L6" s="38"/>
      <c r="M6" s="38">
        <f>95400</f>
        <v>95400</v>
      </c>
      <c r="N6" s="38"/>
      <c r="O6" s="38"/>
      <c r="P6" s="38">
        <f>SUM(D6:O6)</f>
        <v>208877.06</v>
      </c>
      <c r="Q6" s="37">
        <f>+C6*542614.5/160131.83</f>
        <v>5954.018872762524</v>
      </c>
      <c r="R6" s="125">
        <f>+C6*541516.41/160132.73</f>
        <v>5941.936317522345</v>
      </c>
      <c r="S6" s="125">
        <f>+C6*512405.17/160134.83</f>
        <v>5622.431573487167</v>
      </c>
      <c r="T6" s="39">
        <f>+C6*542581.14/160134.83</f>
        <v>5953.541282018409</v>
      </c>
      <c r="U6" s="125">
        <f>+C6*528764.24/160133.53</f>
        <v>5801.980672654878</v>
      </c>
      <c r="V6" s="39">
        <f>+C6*542620.26/160133.53</f>
        <v>5954.018866916878</v>
      </c>
      <c r="W6" s="39">
        <f>+C6*542619.24/160133.23</f>
        <v>5954.018829221142</v>
      </c>
      <c r="X6" s="125">
        <f>+C6*542611.79/160131.03</f>
        <v>5954.018881968098</v>
      </c>
      <c r="Y6" s="125">
        <f>+C6*542609.08/160130.23</f>
        <v>5954.018891173764</v>
      </c>
      <c r="Z6" s="125">
        <f>+C6*540278.96/160144.03</f>
        <v>5927.939746589367</v>
      </c>
      <c r="AA6" s="39">
        <f>+C6*496194.66/160144.03</f>
        <v>5444.246888791296</v>
      </c>
      <c r="AB6" s="38">
        <f>+C6*480512.67/160149.33</f>
        <v>5272.00964535412</v>
      </c>
      <c r="AC6" s="38">
        <f>SUM(Q6:AB6)</f>
        <v>69734.18046845999</v>
      </c>
      <c r="AD6" s="38">
        <f>+C6*35204.08/160131.83</f>
        <v>386.2885284455939</v>
      </c>
      <c r="AE6" s="38">
        <f>+C6*36346.08/160132.73</f>
        <v>398.81726345388597</v>
      </c>
      <c r="AF6" s="38">
        <f>+C6*54868.69/160134.83</f>
        <v>602.0537518227609</v>
      </c>
      <c r="AG6" s="38">
        <f>+C6*85507.82/160134.83</f>
        <v>938.2455429715073</v>
      </c>
      <c r="AH6" s="38">
        <f>+C6*18385.87/160133.53</f>
        <v>201.74295899803118</v>
      </c>
      <c r="AI6" s="38">
        <f>+C6*24175.53/160133.53</f>
        <v>265.2712630702639</v>
      </c>
      <c r="AJ6" s="38">
        <f>+C6*20168.35/160133.23</f>
        <v>221.30202322778348</v>
      </c>
      <c r="AK6" s="38">
        <f>C6*28498.6/542611.79</f>
        <v>92.28492816199218</v>
      </c>
      <c r="AL6" s="38">
        <f>+C6*91367.56/160130.23</f>
        <v>1002.5710927661816</v>
      </c>
      <c r="AM6" s="38">
        <f>+C6*137600.73/160144.03</f>
        <v>1509.7549542308882</v>
      </c>
      <c r="AN6" s="38">
        <f>+C6*48121.97/160144.03</f>
        <v>527.9941655458528</v>
      </c>
      <c r="AO6" s="38">
        <f>+C6*81488.44/160149.33</f>
        <v>894.061423322845</v>
      </c>
      <c r="AP6" s="38">
        <f>SUM(AD6:AO6)</f>
        <v>7040.387896017586</v>
      </c>
      <c r="AQ6" s="38">
        <v>0</v>
      </c>
      <c r="AR6" s="38"/>
      <c r="AS6" s="38">
        <f>P6+AC6+AP6+AQ6+AR6</f>
        <v>285651.6283644776</v>
      </c>
    </row>
    <row r="7" spans="1:45" ht="12" customHeight="1">
      <c r="A7" s="7">
        <v>2</v>
      </c>
      <c r="B7" s="7" t="s">
        <v>12</v>
      </c>
      <c r="C7" s="33">
        <v>2008.3</v>
      </c>
      <c r="D7" s="35"/>
      <c r="E7" s="38"/>
      <c r="F7" s="38"/>
      <c r="G7" s="38"/>
      <c r="H7" s="38">
        <f>4640.63</f>
        <v>4640.63</v>
      </c>
      <c r="I7" s="35">
        <f>29786.55</f>
        <v>29786.55</v>
      </c>
      <c r="J7" s="38">
        <f>7396.65</f>
        <v>7396.65</v>
      </c>
      <c r="K7" s="38"/>
      <c r="L7" s="38"/>
      <c r="M7" s="38"/>
      <c r="N7" s="38"/>
      <c r="O7" s="38"/>
      <c r="P7" s="38">
        <f>SUM(D7:O7)</f>
        <v>41823.83</v>
      </c>
      <c r="Q7" s="37">
        <f>+C7*542614.5/160131.83</f>
        <v>6805.222299339238</v>
      </c>
      <c r="R7" s="125">
        <f>+C7*541516.41/160132.73</f>
        <v>6791.412387729853</v>
      </c>
      <c r="S7" s="125">
        <f>+C7*512405.17/160134.83</f>
        <v>6426.230339214772</v>
      </c>
      <c r="T7" s="39">
        <f>+C7*542581.14/160134.83</f>
        <v>6804.676430867663</v>
      </c>
      <c r="U7" s="125">
        <f>+C7*528764.24/160133.53</f>
        <v>6631.448286889073</v>
      </c>
      <c r="V7" s="39">
        <f>+C7*542620.26/160133.53</f>
        <v>6805.222292657883</v>
      </c>
      <c r="W7" s="39">
        <f>+C7*542619.24/160133.23</f>
        <v>6805.2222495730575</v>
      </c>
      <c r="X7" s="125">
        <f>+C7*542611.79/160131.03</f>
        <v>6805.222309860869</v>
      </c>
      <c r="Y7" s="125">
        <f>+C7*542609.08/160130.23</f>
        <v>6805.222320382602</v>
      </c>
      <c r="Z7" s="125">
        <f>+C7*540278.96/160144.03</f>
        <v>6775.414827315135</v>
      </c>
      <c r="AA7" s="39">
        <f>+C7*496194.66/160144.03</f>
        <v>6222.5718665753575</v>
      </c>
      <c r="AB7" s="38">
        <f>+C7*480512.67/160149.33</f>
        <v>6025.711098266848</v>
      </c>
      <c r="AC7" s="38">
        <f>SUM(Q7:AB7)</f>
        <v>79703.57670867235</v>
      </c>
      <c r="AD7" s="38">
        <f>+C7*35204.08/160131.83</f>
        <v>441.51343217647616</v>
      </c>
      <c r="AE7" s="38">
        <f>+C7*36346.08/160132.73</f>
        <v>455.83331067920966</v>
      </c>
      <c r="AF7" s="38">
        <f>+C7*54868.69/160134.83</f>
        <v>688.1250639039615</v>
      </c>
      <c r="AG7" s="38">
        <f>+C7*85507.82/160134.83</f>
        <v>1072.379787120641</v>
      </c>
      <c r="AH7" s="38">
        <f>+C7*18385.87/160133.53</f>
        <v>230.5847046586683</v>
      </c>
      <c r="AI7" s="38">
        <f>+C7*24175.53/160133.53</f>
        <v>303.1951952785903</v>
      </c>
      <c r="AJ7" s="38">
        <f>+C7*20168.35/160133.23</f>
        <v>252.93998818983417</v>
      </c>
      <c r="AK7" s="38">
        <f>C7*28498.6/542611.79</f>
        <v>105.47824325748616</v>
      </c>
      <c r="AL7" s="38">
        <f>+C7*91367.56/160130.23</f>
        <v>1145.9014999728656</v>
      </c>
      <c r="AM7" s="38">
        <f>+C7*137600.73/160144.03</f>
        <v>1725.5938048955056</v>
      </c>
      <c r="AN7" s="38">
        <f>+C7*48121.97/160144.03</f>
        <v>603.4777091034864</v>
      </c>
      <c r="AO7" s="38">
        <f>+C7*81488.44/160149.33</f>
        <v>1021.8789803991062</v>
      </c>
      <c r="AP7" s="38">
        <f>SUM(AD7:AO7)</f>
        <v>8046.901719635833</v>
      </c>
      <c r="AQ7" s="38">
        <v>0</v>
      </c>
      <c r="AR7" s="38"/>
      <c r="AS7" s="38">
        <f>P7+AC7+AP7+AQ7+AR7</f>
        <v>129574.30842830818</v>
      </c>
    </row>
    <row r="8" spans="1:45" ht="12" customHeight="1">
      <c r="A8" s="7">
        <v>3</v>
      </c>
      <c r="B8" s="7" t="s">
        <v>13</v>
      </c>
      <c r="C8" s="33">
        <v>2204.5</v>
      </c>
      <c r="D8" s="35">
        <v>11417.55</v>
      </c>
      <c r="E8" s="38"/>
      <c r="F8" s="38"/>
      <c r="G8" s="38">
        <f>53806.96</f>
        <v>53806.96</v>
      </c>
      <c r="H8" s="38"/>
      <c r="I8" s="35">
        <f>28279.83+29786.55</f>
        <v>58066.380000000005</v>
      </c>
      <c r="J8" s="38">
        <f>7396.65+30739+32923+29903</f>
        <v>100961.65</v>
      </c>
      <c r="K8" s="38"/>
      <c r="L8" s="38">
        <f>4642.1</f>
        <v>4642.1</v>
      </c>
      <c r="M8" s="38">
        <f>16959.56</f>
        <v>16959.56</v>
      </c>
      <c r="N8" s="38"/>
      <c r="O8" s="38"/>
      <c r="P8" s="38">
        <f>SUM(D8:O8)</f>
        <v>245854.19999999998</v>
      </c>
      <c r="Q8" s="37">
        <f>+C8*542614.5/160131.83</f>
        <v>7470.055548918664</v>
      </c>
      <c r="R8" s="125">
        <f>+C8*541516.41/160132.73</f>
        <v>7454.896483966769</v>
      </c>
      <c r="S8" s="125">
        <f>+C8*512405.17/160134.83</f>
        <v>7054.038133146923</v>
      </c>
      <c r="T8" s="39">
        <f>+C8*542581.14/160134.83</f>
        <v>7469.456352062823</v>
      </c>
      <c r="U8" s="125">
        <f>+C8*528764.24/160133.53</f>
        <v>7279.304759471673</v>
      </c>
      <c r="V8" s="39">
        <f>+C8*542620.26/160133.53</f>
        <v>7470.0555415845765</v>
      </c>
      <c r="W8" s="39">
        <f>+C8*542619.24/160133.23</f>
        <v>7470.055494290597</v>
      </c>
      <c r="X8" s="125">
        <f>+C8*542611.79/160131.03</f>
        <v>7470.0555604681995</v>
      </c>
      <c r="Y8" s="125">
        <f>+C8*542609.08/160130.23</f>
        <v>7470.05557201785</v>
      </c>
      <c r="Z8" s="125">
        <f>+C8*540278.96/160144.03</f>
        <v>7437.336048805565</v>
      </c>
      <c r="AA8" s="39">
        <f>+C8*496194.66/160144.03</f>
        <v>6830.483334096189</v>
      </c>
      <c r="AB8" s="38">
        <f>+C8*480512.67/160149.33</f>
        <v>6614.390338161265</v>
      </c>
      <c r="AC8" s="38">
        <f>SUM(Q8:AB8)</f>
        <v>87490.18316699109</v>
      </c>
      <c r="AD8" s="38">
        <f>+C8*35204.08/160131.83</f>
        <v>484.64689599812857</v>
      </c>
      <c r="AE8" s="38">
        <f>+C8*36346.08/160132.73</f>
        <v>500.36574883847913</v>
      </c>
      <c r="AF8" s="38">
        <f>+C8*54868.69/160134.83</f>
        <v>755.3511444387209</v>
      </c>
      <c r="AG8" s="38">
        <f>+C8*85507.82/160134.83</f>
        <v>1177.1454666670584</v>
      </c>
      <c r="AH8" s="38">
        <f>+C8*18385.87/160133.53</f>
        <v>253.11157766271685</v>
      </c>
      <c r="AI8" s="38">
        <f>+C8*24175.53/160133.53</f>
        <v>332.8157187629599</v>
      </c>
      <c r="AJ8" s="38">
        <f>+C8*20168.35/160133.23</f>
        <v>277.6508509507989</v>
      </c>
      <c r="AK8" s="38">
        <f>C8*28498.6/542611.79</f>
        <v>115.78289461789983</v>
      </c>
      <c r="AL8" s="38">
        <f>+C8*91367.56/160130.23</f>
        <v>1257.8498514615258</v>
      </c>
      <c r="AM8" s="38">
        <f>+C8*137600.73/160144.03</f>
        <v>1894.1749454225676</v>
      </c>
      <c r="AN8" s="38">
        <f>+C8*48121.97/160144.03</f>
        <v>662.4342029172116</v>
      </c>
      <c r="AO8" s="38">
        <f>+C8*81488.44/160149.33</f>
        <v>1121.7110054722054</v>
      </c>
      <c r="AP8" s="38">
        <f>SUM(AD8:AO8)</f>
        <v>8833.040303210273</v>
      </c>
      <c r="AQ8" s="38">
        <v>0</v>
      </c>
      <c r="AR8" s="38"/>
      <c r="AS8" s="38">
        <f>P8+AC8+AP8+AQ8+AR8</f>
        <v>342177.4234702013</v>
      </c>
    </row>
    <row r="9" spans="1:45" ht="12" customHeight="1">
      <c r="A9" s="5">
        <v>3</v>
      </c>
      <c r="B9" s="5" t="s">
        <v>14</v>
      </c>
      <c r="C9" s="34">
        <f aca="true" t="shared" si="0" ref="C9:I9">SUM(C6:C8)</f>
        <v>5969.9</v>
      </c>
      <c r="D9" s="36">
        <f t="shared" si="0"/>
        <v>11417.55</v>
      </c>
      <c r="E9" s="36">
        <f t="shared" si="0"/>
        <v>0</v>
      </c>
      <c r="F9" s="36">
        <f t="shared" si="0"/>
        <v>0</v>
      </c>
      <c r="G9" s="36">
        <f t="shared" si="0"/>
        <v>58713.6</v>
      </c>
      <c r="H9" s="36">
        <f t="shared" si="0"/>
        <v>4640.63</v>
      </c>
      <c r="I9" s="36">
        <f t="shared" si="0"/>
        <v>172939.11</v>
      </c>
      <c r="J9" s="36">
        <f>SUM(J6:J8)</f>
        <v>126963.51999999999</v>
      </c>
      <c r="K9" s="36">
        <f>SUM(K6:K8)</f>
        <v>4879.02</v>
      </c>
      <c r="L9" s="36">
        <f aca="true" t="shared" si="1" ref="L9:AS9">SUM(L6:L8)</f>
        <v>4642.1</v>
      </c>
      <c r="M9" s="36">
        <f t="shared" si="1"/>
        <v>112359.56</v>
      </c>
      <c r="N9" s="36">
        <f t="shared" si="1"/>
        <v>0</v>
      </c>
      <c r="O9" s="36">
        <f t="shared" si="1"/>
        <v>0</v>
      </c>
      <c r="P9" s="36">
        <f t="shared" si="1"/>
        <v>496555.08999999997</v>
      </c>
      <c r="Q9" s="36">
        <f t="shared" si="1"/>
        <v>20229.296721020426</v>
      </c>
      <c r="R9" s="36">
        <f t="shared" si="1"/>
        <v>20188.245189218967</v>
      </c>
      <c r="S9" s="36">
        <f t="shared" si="1"/>
        <v>19102.700045848862</v>
      </c>
      <c r="T9" s="36">
        <f t="shared" si="1"/>
        <v>20227.674064948893</v>
      </c>
      <c r="U9" s="36">
        <f t="shared" si="1"/>
        <v>19712.733719015625</v>
      </c>
      <c r="V9" s="36">
        <f t="shared" si="1"/>
        <v>20229.29670115934</v>
      </c>
      <c r="W9" s="36">
        <f t="shared" si="1"/>
        <v>20229.296573084797</v>
      </c>
      <c r="X9" s="36">
        <f t="shared" si="1"/>
        <v>20229.296752297167</v>
      </c>
      <c r="Y9" s="36">
        <f t="shared" si="1"/>
        <v>20229.296783574217</v>
      </c>
      <c r="Z9" s="36">
        <f t="shared" si="1"/>
        <v>20140.690622710066</v>
      </c>
      <c r="AA9" s="36">
        <f t="shared" si="1"/>
        <v>18497.302089462843</v>
      </c>
      <c r="AB9" s="36">
        <f t="shared" si="1"/>
        <v>17912.111081782234</v>
      </c>
      <c r="AC9" s="36">
        <f t="shared" si="1"/>
        <v>236927.94034412346</v>
      </c>
      <c r="AD9" s="36">
        <f t="shared" si="1"/>
        <v>1312.4488566201985</v>
      </c>
      <c r="AE9" s="36">
        <f t="shared" si="1"/>
        <v>1355.016322971575</v>
      </c>
      <c r="AF9" s="36">
        <f t="shared" si="1"/>
        <v>2045.5299601654433</v>
      </c>
      <c r="AG9" s="36">
        <f t="shared" si="1"/>
        <v>3187.770796759207</v>
      </c>
      <c r="AH9" s="36">
        <f t="shared" si="1"/>
        <v>685.4392413194164</v>
      </c>
      <c r="AI9" s="36">
        <f t="shared" si="1"/>
        <v>901.282177111814</v>
      </c>
      <c r="AJ9" s="36">
        <f t="shared" si="1"/>
        <v>751.8928623684164</v>
      </c>
      <c r="AK9" s="36">
        <f t="shared" si="1"/>
        <v>313.5460660373782</v>
      </c>
      <c r="AL9" s="36">
        <f t="shared" si="1"/>
        <v>3406.322444200573</v>
      </c>
      <c r="AM9" s="36">
        <f t="shared" si="1"/>
        <v>5129.523704548961</v>
      </c>
      <c r="AN9" s="36">
        <f t="shared" si="1"/>
        <v>1793.9060775665507</v>
      </c>
      <c r="AO9" s="36">
        <f t="shared" si="1"/>
        <v>3037.6514091941567</v>
      </c>
      <c r="AP9" s="36">
        <f t="shared" si="1"/>
        <v>23920.329918863692</v>
      </c>
      <c r="AQ9" s="36">
        <f t="shared" si="1"/>
        <v>0</v>
      </c>
      <c r="AR9" s="36">
        <f t="shared" si="1"/>
        <v>0</v>
      </c>
      <c r="AS9" s="36">
        <f t="shared" si="1"/>
        <v>757403.3602629871</v>
      </c>
    </row>
    <row r="10" ht="12.75"/>
    <row r="11" ht="12.75"/>
    <row r="12" ht="12.75">
      <c r="A12" s="8" t="s">
        <v>34</v>
      </c>
    </row>
    <row r="13" ht="12.75">
      <c r="A13" s="8" t="s">
        <v>35</v>
      </c>
    </row>
    <row r="14" ht="12.75">
      <c r="A14" s="8" t="s">
        <v>36</v>
      </c>
    </row>
    <row r="15" ht="12.75">
      <c r="A15" s="8" t="s">
        <v>37</v>
      </c>
    </row>
    <row r="16" ht="12.75">
      <c r="A16" s="8" t="s">
        <v>38</v>
      </c>
    </row>
    <row r="17" ht="12.75">
      <c r="A17" s="8"/>
    </row>
    <row r="18" ht="12.75">
      <c r="A18" s="8" t="s">
        <v>39</v>
      </c>
    </row>
    <row r="19" ht="12.75">
      <c r="A19" s="8" t="s">
        <v>40</v>
      </c>
    </row>
    <row r="20" ht="12.75">
      <c r="A20" s="8" t="s">
        <v>41</v>
      </c>
    </row>
    <row r="21" ht="12.75">
      <c r="A21" s="8" t="s">
        <v>42</v>
      </c>
    </row>
    <row r="22" ht="12.75">
      <c r="A22" s="8"/>
    </row>
    <row r="23" ht="12.75">
      <c r="A23" s="8" t="s">
        <v>43</v>
      </c>
    </row>
    <row r="24" ht="12.75"/>
    <row r="25" spans="1:45" ht="12.75" customHeight="1" hidden="1">
      <c r="A25" s="174" t="s">
        <v>44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</row>
    <row r="26" spans="1:4" ht="12.75" customHeight="1" hidden="1">
      <c r="A26" s="167"/>
      <c r="B26" s="167"/>
      <c r="C26" s="167"/>
      <c r="D26" s="10"/>
    </row>
    <row r="27" spans="1:45" ht="34.5" customHeight="1" hidden="1">
      <c r="A27" s="11" t="s">
        <v>0</v>
      </c>
      <c r="B27" s="12" t="s">
        <v>1</v>
      </c>
      <c r="C27" s="13" t="s">
        <v>2</v>
      </c>
      <c r="D27" s="168" t="s">
        <v>45</v>
      </c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70"/>
      <c r="Q27" s="168" t="s">
        <v>46</v>
      </c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70"/>
      <c r="AD27" s="171" t="s">
        <v>47</v>
      </c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3"/>
      <c r="AQ27" s="24"/>
      <c r="AR27" s="24"/>
      <c r="AS27" s="14" t="s">
        <v>19</v>
      </c>
    </row>
    <row r="28" spans="1:45" ht="12" customHeight="1" hidden="1">
      <c r="A28" s="16"/>
      <c r="B28" s="16" t="s">
        <v>8</v>
      </c>
      <c r="C28" s="16"/>
      <c r="D28" s="17" t="s">
        <v>20</v>
      </c>
      <c r="E28" s="17" t="s">
        <v>21</v>
      </c>
      <c r="F28" s="17" t="s">
        <v>22</v>
      </c>
      <c r="G28" s="17" t="s">
        <v>23</v>
      </c>
      <c r="H28" s="17" t="s">
        <v>24</v>
      </c>
      <c r="I28" s="17" t="s">
        <v>25</v>
      </c>
      <c r="J28" s="26" t="s">
        <v>26</v>
      </c>
      <c r="K28" s="26" t="s">
        <v>27</v>
      </c>
      <c r="L28" s="26" t="s">
        <v>28</v>
      </c>
      <c r="M28" s="26" t="s">
        <v>29</v>
      </c>
      <c r="N28" s="26" t="s">
        <v>30</v>
      </c>
      <c r="O28" s="17" t="s">
        <v>31</v>
      </c>
      <c r="P28" s="18" t="s">
        <v>32</v>
      </c>
      <c r="Q28" s="18" t="s">
        <v>20</v>
      </c>
      <c r="R28" s="18" t="s">
        <v>33</v>
      </c>
      <c r="S28" s="18" t="s">
        <v>22</v>
      </c>
      <c r="T28" s="19" t="s">
        <v>23</v>
      </c>
      <c r="U28" s="19" t="s">
        <v>24</v>
      </c>
      <c r="V28" s="19" t="s">
        <v>25</v>
      </c>
      <c r="W28" s="19" t="s">
        <v>26</v>
      </c>
      <c r="X28" s="19" t="s">
        <v>27</v>
      </c>
      <c r="Y28" s="20" t="s">
        <v>28</v>
      </c>
      <c r="Z28" s="19" t="s">
        <v>29</v>
      </c>
      <c r="AA28" s="19" t="s">
        <v>30</v>
      </c>
      <c r="AB28" s="19" t="s">
        <v>31</v>
      </c>
      <c r="AC28" s="19" t="s">
        <v>32</v>
      </c>
      <c r="AD28" s="19" t="s">
        <v>20</v>
      </c>
      <c r="AE28" s="19" t="s">
        <v>33</v>
      </c>
      <c r="AF28" s="19" t="s">
        <v>22</v>
      </c>
      <c r="AG28" s="19" t="s">
        <v>23</v>
      </c>
      <c r="AH28" s="19" t="s">
        <v>24</v>
      </c>
      <c r="AI28" s="19" t="s">
        <v>25</v>
      </c>
      <c r="AJ28" s="19" t="s">
        <v>26</v>
      </c>
      <c r="AK28" s="19" t="s">
        <v>27</v>
      </c>
      <c r="AL28" s="19" t="s">
        <v>28</v>
      </c>
      <c r="AM28" s="19" t="s">
        <v>29</v>
      </c>
      <c r="AN28" s="19" t="s">
        <v>30</v>
      </c>
      <c r="AO28" s="19" t="s">
        <v>31</v>
      </c>
      <c r="AP28" s="19" t="s">
        <v>32</v>
      </c>
      <c r="AQ28" s="19"/>
      <c r="AR28" s="19"/>
      <c r="AS28" s="21"/>
    </row>
    <row r="29" spans="1:45" ht="12" customHeight="1" hidden="1">
      <c r="A29" s="7">
        <v>1</v>
      </c>
      <c r="B29" s="7" t="s">
        <v>11</v>
      </c>
      <c r="C29" s="7">
        <f>1757.56</f>
        <v>1757.56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>
        <f>SUM(D29:O29)</f>
        <v>0</v>
      </c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>
        <f>SUM(Q29:AB29)</f>
        <v>0</v>
      </c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>
        <f>SUM(AD29:AO29)</f>
        <v>0</v>
      </c>
      <c r="AQ29" s="22"/>
      <c r="AR29" s="22"/>
      <c r="AS29" s="22">
        <f>SUM(AP29,AC29,P29)</f>
        <v>0</v>
      </c>
    </row>
    <row r="30" spans="1:45" ht="12" customHeight="1" hidden="1">
      <c r="A30" s="7">
        <v>2</v>
      </c>
      <c r="B30" s="7" t="s">
        <v>12</v>
      </c>
      <c r="C30" s="7">
        <v>2004.1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>
        <f>SUM(D30:O30)</f>
        <v>0</v>
      </c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>
        <f>SUM(Q30:AB30)</f>
        <v>0</v>
      </c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>
        <f>SUM(AD30:AO30)</f>
        <v>0</v>
      </c>
      <c r="AQ30" s="22"/>
      <c r="AR30" s="22"/>
      <c r="AS30" s="22">
        <f>SUM(AP30,AC30,P30)</f>
        <v>0</v>
      </c>
    </row>
    <row r="31" spans="1:45" ht="12" customHeight="1" hidden="1">
      <c r="A31" s="7">
        <v>3</v>
      </c>
      <c r="B31" s="7" t="s">
        <v>13</v>
      </c>
      <c r="C31" s="7">
        <v>2198.1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>
        <f>SUM(D31:O31)</f>
        <v>0</v>
      </c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>
        <f>SUM(Q31:AB31)</f>
        <v>0</v>
      </c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>
        <f>SUM(AD31:AO31)</f>
        <v>0</v>
      </c>
      <c r="AQ31" s="22"/>
      <c r="AR31" s="22"/>
      <c r="AS31" s="22">
        <f>SUM(AP31,AC31,P31)</f>
        <v>0</v>
      </c>
    </row>
    <row r="32" spans="1:45" ht="12" customHeight="1" hidden="1">
      <c r="A32" s="5">
        <v>3</v>
      </c>
      <c r="B32" s="5" t="s">
        <v>14</v>
      </c>
      <c r="C32" s="5">
        <f aca="true" t="shared" si="2" ref="C32:AP32">SUM(C29:C31)</f>
        <v>5959.76</v>
      </c>
      <c r="D32" s="23">
        <f t="shared" si="2"/>
        <v>0</v>
      </c>
      <c r="E32" s="23">
        <f t="shared" si="2"/>
        <v>0</v>
      </c>
      <c r="F32" s="23">
        <f t="shared" si="2"/>
        <v>0</v>
      </c>
      <c r="G32" s="23">
        <f t="shared" si="2"/>
        <v>0</v>
      </c>
      <c r="H32" s="23">
        <f t="shared" si="2"/>
        <v>0</v>
      </c>
      <c r="I32" s="23">
        <f t="shared" si="2"/>
        <v>0</v>
      </c>
      <c r="J32" s="23">
        <f t="shared" si="2"/>
        <v>0</v>
      </c>
      <c r="K32" s="23">
        <f t="shared" si="2"/>
        <v>0</v>
      </c>
      <c r="L32" s="23">
        <f t="shared" si="2"/>
        <v>0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0</v>
      </c>
      <c r="Q32" s="23">
        <f t="shared" si="2"/>
        <v>0</v>
      </c>
      <c r="R32" s="23">
        <f t="shared" si="2"/>
        <v>0</v>
      </c>
      <c r="S32" s="23">
        <f t="shared" si="2"/>
        <v>0</v>
      </c>
      <c r="T32" s="23">
        <f t="shared" si="2"/>
        <v>0</v>
      </c>
      <c r="U32" s="23">
        <f t="shared" si="2"/>
        <v>0</v>
      </c>
      <c r="V32" s="23">
        <f t="shared" si="2"/>
        <v>0</v>
      </c>
      <c r="W32" s="23">
        <f t="shared" si="2"/>
        <v>0</v>
      </c>
      <c r="X32" s="23">
        <f t="shared" si="2"/>
        <v>0</v>
      </c>
      <c r="Y32" s="25">
        <f t="shared" si="2"/>
        <v>0</v>
      </c>
      <c r="Z32" s="23">
        <f t="shared" si="2"/>
        <v>0</v>
      </c>
      <c r="AA32" s="23">
        <f t="shared" si="2"/>
        <v>0</v>
      </c>
      <c r="AB32" s="23">
        <f t="shared" si="2"/>
        <v>0</v>
      </c>
      <c r="AC32" s="23">
        <f t="shared" si="2"/>
        <v>0</v>
      </c>
      <c r="AD32" s="23">
        <f t="shared" si="2"/>
        <v>0</v>
      </c>
      <c r="AE32" s="23">
        <f t="shared" si="2"/>
        <v>0</v>
      </c>
      <c r="AF32" s="23">
        <f t="shared" si="2"/>
        <v>0</v>
      </c>
      <c r="AG32" s="23">
        <f t="shared" si="2"/>
        <v>0</v>
      </c>
      <c r="AH32" s="23">
        <f t="shared" si="2"/>
        <v>0</v>
      </c>
      <c r="AI32" s="23">
        <f t="shared" si="2"/>
        <v>0</v>
      </c>
      <c r="AJ32" s="23">
        <f t="shared" si="2"/>
        <v>0</v>
      </c>
      <c r="AK32" s="23">
        <f t="shared" si="2"/>
        <v>0</v>
      </c>
      <c r="AL32" s="23">
        <f t="shared" si="2"/>
        <v>0</v>
      </c>
      <c r="AM32" s="23">
        <f t="shared" si="2"/>
        <v>0</v>
      </c>
      <c r="AN32" s="23">
        <f t="shared" si="2"/>
        <v>0</v>
      </c>
      <c r="AO32" s="23">
        <f t="shared" si="2"/>
        <v>0</v>
      </c>
      <c r="AP32" s="23">
        <f t="shared" si="2"/>
        <v>0</v>
      </c>
      <c r="AQ32" s="23"/>
      <c r="AR32" s="23"/>
      <c r="AS32" s="23">
        <f>SUM(AS29:AS31)</f>
        <v>0</v>
      </c>
    </row>
    <row r="65536" ht="12.75"/>
  </sheetData>
  <sheetProtection selectLockedCells="1" selectUnlockedCells="1"/>
  <autoFilter ref="A1:C9"/>
  <mergeCells count="10">
    <mergeCell ref="A26:C26"/>
    <mergeCell ref="D27:P27"/>
    <mergeCell ref="Q27:AC27"/>
    <mergeCell ref="AD27:AP27"/>
    <mergeCell ref="A25:AS25"/>
    <mergeCell ref="A2:AS2"/>
    <mergeCell ref="A3:C3"/>
    <mergeCell ref="D4:P4"/>
    <mergeCell ref="Q4:AC4"/>
    <mergeCell ref="AD4:AP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2018-02-09T04:04:13Z</cp:lastPrinted>
  <dcterms:modified xsi:type="dcterms:W3CDTF">2019-01-16T05:49:41Z</dcterms:modified>
  <cp:category/>
  <cp:version/>
  <cp:contentType/>
  <cp:contentStatus/>
</cp:coreProperties>
</file>